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Strategie MAS\_STRATEGIE K ÚPRAVÁM\_PDF verze\"/>
    </mc:Choice>
  </mc:AlternateContent>
  <bookViews>
    <workbookView xWindow="0" yWindow="0" windowWidth="20736" windowHeight="9408" firstSheet="15" activeTab="19"/>
  </bookViews>
  <sheets>
    <sheet name="OBSAH SOUBORU" sheetId="31" r:id="rId1"/>
    <sheet name="Vývoj osídlení" sheetId="16" r:id="rId2"/>
    <sheet name="Migrace stěhováním" sheetId="2" r:id="rId3"/>
    <sheet name="Věková struktura" sheetId="4" r:id="rId4"/>
    <sheet name="Vzdělání" sheetId="5" r:id="rId5"/>
    <sheet name="Rodinný stav" sheetId="6" r:id="rId6"/>
    <sheet name="Domácnosti" sheetId="10" r:id="rId7"/>
    <sheet name="Národnost" sheetId="7" r:id="rId8"/>
    <sheet name="Náboženství" sheetId="8" r:id="rId9"/>
    <sheet name="Ekonomická aktivita" sheetId="9" r:id="rId10"/>
    <sheet name="Obory činnosti" sheetId="25" r:id="rId11"/>
    <sheet name="Vývoj dle právních forem" sheetId="26" r:id="rId12"/>
    <sheet name="Podíl živnostníků" sheetId="27" r:id="rId13"/>
    <sheet name="Velcí zaměstnavatelé" sheetId="17" r:id="rId14"/>
    <sheet name="Míra podnik aktivity" sheetId="28" r:id="rId15"/>
    <sheet name="Vývoj nezaměstnanosti" sheetId="15" r:id="rId16"/>
    <sheet name="PNO" sheetId="29" r:id="rId17"/>
    <sheet name="Vývoj v riz.skupinách" sheetId="30" r:id="rId18"/>
    <sheet name="Vyjížďka" sheetId="11" r:id="rId19"/>
    <sheet name="Dokončené byty" sheetId="20" r:id="rId20"/>
    <sheet name="Majetek a dluhová služba" sheetId="19" r:id="rId21"/>
    <sheet name="Výdaje na opravy a investice" sheetId="24" r:id="rId22"/>
  </sheets>
  <definedNames>
    <definedName name="_xlnm._FilterDatabase" localSheetId="1" hidden="1">'Vývoj osídlení'!$A$2:$I$2</definedName>
    <definedName name="_Toc396864213" localSheetId="0">'OBSAH SOUBORU'!$A$1</definedName>
    <definedName name="OLE_LINK1" localSheetId="0">'OBSAH SOUBORU'!$A$5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4" l="1"/>
  <c r="J17" i="25" l="1"/>
  <c r="I17" i="25"/>
  <c r="H17" i="25"/>
  <c r="G17" i="25"/>
  <c r="F17" i="25"/>
  <c r="E17" i="25"/>
  <c r="D17" i="25"/>
  <c r="C17" i="25"/>
  <c r="B17" i="25"/>
  <c r="J16" i="25"/>
  <c r="I16" i="25"/>
  <c r="H16" i="25"/>
  <c r="G16" i="25"/>
  <c r="F16" i="25"/>
  <c r="E16" i="25"/>
  <c r="D16" i="25"/>
  <c r="C16" i="25"/>
  <c r="B16" i="25"/>
  <c r="G8" i="25"/>
  <c r="F8" i="25"/>
  <c r="E8" i="25"/>
  <c r="D8" i="25"/>
  <c r="C8" i="25"/>
  <c r="B8" i="25"/>
  <c r="G7" i="25"/>
  <c r="F7" i="25"/>
  <c r="E7" i="25"/>
  <c r="D7" i="25"/>
  <c r="C7" i="25"/>
  <c r="B7" i="25"/>
  <c r="I8" i="26"/>
  <c r="H8" i="26"/>
  <c r="G8" i="26"/>
  <c r="F8" i="26"/>
  <c r="E8" i="26"/>
  <c r="D8" i="26"/>
  <c r="C8" i="26"/>
  <c r="B8" i="26"/>
  <c r="I7" i="26"/>
  <c r="H7" i="26"/>
  <c r="G7" i="26"/>
  <c r="F7" i="26"/>
  <c r="E7" i="26"/>
  <c r="D7" i="26"/>
  <c r="C7" i="26"/>
  <c r="B7" i="26"/>
  <c r="J6" i="26"/>
  <c r="J5" i="26"/>
  <c r="J4" i="26"/>
  <c r="J3" i="26"/>
  <c r="F11" i="27"/>
  <c r="E11" i="27"/>
  <c r="D11" i="27"/>
  <c r="C11" i="27"/>
  <c r="F8" i="27"/>
  <c r="E8" i="27"/>
  <c r="D8" i="27"/>
  <c r="C8" i="27"/>
  <c r="F5" i="27"/>
  <c r="E5" i="27"/>
  <c r="D5" i="27"/>
  <c r="C5" i="27"/>
  <c r="F11" i="28"/>
  <c r="E11" i="28"/>
  <c r="D11" i="28"/>
  <c r="C11" i="28"/>
  <c r="F8" i="28"/>
  <c r="E8" i="28"/>
  <c r="D8" i="28"/>
  <c r="C8" i="28"/>
  <c r="F5" i="28"/>
  <c r="E5" i="28"/>
  <c r="D5" i="28"/>
  <c r="C5" i="28"/>
  <c r="J11" i="30"/>
  <c r="I11" i="30"/>
  <c r="H11" i="30"/>
  <c r="G11" i="30"/>
  <c r="E11" i="30"/>
  <c r="D11" i="30"/>
  <c r="C11" i="30"/>
  <c r="B11" i="30"/>
  <c r="G9" i="30"/>
  <c r="E9" i="30"/>
  <c r="D9" i="30"/>
  <c r="C9" i="30"/>
  <c r="B9" i="30"/>
  <c r="J7" i="30"/>
  <c r="I7" i="30"/>
  <c r="H7" i="30"/>
  <c r="G7" i="30"/>
  <c r="E7" i="30"/>
  <c r="D7" i="30"/>
  <c r="C7" i="30"/>
  <c r="B7" i="30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AF36" i="4" l="1"/>
  <c r="AG36" i="4"/>
  <c r="AH36" i="4"/>
  <c r="AI36" i="4"/>
  <c r="AJ36" i="4" l="1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5" i="4"/>
  <c r="AJ4" i="4"/>
  <c r="H35" i="2" l="1"/>
  <c r="I35" i="2" s="1"/>
  <c r="I32" i="2"/>
  <c r="I31" i="2"/>
  <c r="I28" i="2"/>
  <c r="I27" i="2"/>
  <c r="I24" i="2"/>
  <c r="I23" i="2"/>
  <c r="I20" i="2"/>
  <c r="I19" i="2"/>
  <c r="I16" i="2"/>
  <c r="I15" i="2"/>
  <c r="I12" i="2"/>
  <c r="I11" i="2"/>
  <c r="I8" i="2"/>
  <c r="I7" i="2"/>
  <c r="I4" i="2"/>
  <c r="I3" i="2"/>
  <c r="I34" i="2"/>
  <c r="I33" i="2"/>
  <c r="I30" i="2"/>
  <c r="I29" i="2"/>
  <c r="I26" i="2"/>
  <c r="I25" i="2"/>
  <c r="I22" i="2"/>
  <c r="I21" i="2"/>
  <c r="I18" i="2"/>
  <c r="I17" i="2"/>
  <c r="I14" i="2"/>
  <c r="I13" i="2"/>
  <c r="I10" i="2"/>
  <c r="I9" i="2"/>
  <c r="I6" i="2"/>
  <c r="I5" i="2"/>
  <c r="H35" i="16"/>
  <c r="I35" i="16" s="1"/>
  <c r="Q63" i="24" l="1"/>
  <c r="P63" i="24"/>
  <c r="O63" i="24"/>
  <c r="N63" i="24"/>
  <c r="M63" i="24"/>
  <c r="L63" i="24"/>
  <c r="Q55" i="24"/>
  <c r="P55" i="24"/>
  <c r="O55" i="24"/>
  <c r="N55" i="24"/>
  <c r="M55" i="24"/>
  <c r="L55" i="24"/>
  <c r="Q47" i="24"/>
  <c r="P47" i="24"/>
  <c r="O47" i="24"/>
  <c r="N47" i="24"/>
  <c r="M47" i="24"/>
  <c r="R44" i="24" s="1"/>
  <c r="L47" i="24"/>
  <c r="Q38" i="24"/>
  <c r="P38" i="24"/>
  <c r="O38" i="24"/>
  <c r="N38" i="24"/>
  <c r="M38" i="24"/>
  <c r="L38" i="24"/>
  <c r="Q30" i="24"/>
  <c r="P30" i="24"/>
  <c r="O30" i="24"/>
  <c r="N30" i="24"/>
  <c r="M30" i="24"/>
  <c r="L30" i="24"/>
  <c r="Q22" i="24"/>
  <c r="P22" i="24"/>
  <c r="O22" i="24"/>
  <c r="N22" i="24"/>
  <c r="M22" i="24"/>
  <c r="L22" i="24"/>
  <c r="Q14" i="24"/>
  <c r="P14" i="24"/>
  <c r="O14" i="24"/>
  <c r="N14" i="24"/>
  <c r="M14" i="24"/>
  <c r="L14" i="24"/>
  <c r="Q6" i="24"/>
  <c r="P6" i="24"/>
  <c r="O6" i="24"/>
  <c r="N6" i="24"/>
  <c r="M6" i="24"/>
  <c r="L6" i="24"/>
  <c r="H63" i="24"/>
  <c r="G63" i="24"/>
  <c r="F63" i="24"/>
  <c r="E63" i="24"/>
  <c r="D63" i="24"/>
  <c r="C63" i="24"/>
  <c r="H55" i="24"/>
  <c r="G55" i="24"/>
  <c r="F55" i="24"/>
  <c r="E55" i="24"/>
  <c r="D55" i="24"/>
  <c r="C55" i="24"/>
  <c r="H47" i="24"/>
  <c r="G47" i="24"/>
  <c r="F47" i="24"/>
  <c r="E47" i="24"/>
  <c r="D47" i="24"/>
  <c r="C47" i="24"/>
  <c r="H38" i="24"/>
  <c r="G38" i="24"/>
  <c r="F38" i="24"/>
  <c r="E38" i="24"/>
  <c r="D38" i="24"/>
  <c r="C38" i="24"/>
  <c r="H30" i="24"/>
  <c r="G30" i="24"/>
  <c r="F30" i="24"/>
  <c r="I27" i="24" s="1"/>
  <c r="E30" i="24"/>
  <c r="D30" i="24"/>
  <c r="C30" i="24"/>
  <c r="H22" i="24"/>
  <c r="G22" i="24"/>
  <c r="F22" i="24"/>
  <c r="E22" i="24"/>
  <c r="D22" i="24"/>
  <c r="C22" i="24"/>
  <c r="H14" i="24"/>
  <c r="G14" i="24"/>
  <c r="F14" i="24"/>
  <c r="E14" i="24"/>
  <c r="D14" i="24"/>
  <c r="C14" i="24"/>
  <c r="G10" i="24"/>
  <c r="F10" i="24"/>
  <c r="E10" i="24"/>
  <c r="D10" i="24"/>
  <c r="H18" i="24"/>
  <c r="G18" i="24"/>
  <c r="F18" i="24"/>
  <c r="E18" i="24"/>
  <c r="D18" i="24"/>
  <c r="H26" i="24"/>
  <c r="G26" i="24"/>
  <c r="F26" i="24"/>
  <c r="E26" i="24"/>
  <c r="D26" i="24"/>
  <c r="H43" i="24"/>
  <c r="G43" i="24"/>
  <c r="F43" i="24"/>
  <c r="E43" i="24"/>
  <c r="D43" i="24"/>
  <c r="H34" i="24"/>
  <c r="G34" i="24"/>
  <c r="F34" i="24"/>
  <c r="E34" i="24"/>
  <c r="D34" i="24"/>
  <c r="H59" i="24"/>
  <c r="G59" i="24"/>
  <c r="F59" i="24"/>
  <c r="E59" i="24"/>
  <c r="D59" i="24"/>
  <c r="H51" i="24"/>
  <c r="G51" i="24"/>
  <c r="F51" i="24"/>
  <c r="E51" i="24"/>
  <c r="D51" i="24"/>
  <c r="D67" i="24"/>
  <c r="M10" i="24"/>
  <c r="Q18" i="24"/>
  <c r="P18" i="24"/>
  <c r="O18" i="24"/>
  <c r="N18" i="24"/>
  <c r="M18" i="24"/>
  <c r="Q26" i="24"/>
  <c r="P26" i="24"/>
  <c r="O26" i="24"/>
  <c r="N26" i="24"/>
  <c r="M26" i="24"/>
  <c r="Q34" i="24"/>
  <c r="P34" i="24"/>
  <c r="O34" i="24"/>
  <c r="N34" i="24"/>
  <c r="M34" i="24"/>
  <c r="Q43" i="24"/>
  <c r="P43" i="24"/>
  <c r="O43" i="24"/>
  <c r="N43" i="24"/>
  <c r="M43" i="24"/>
  <c r="Q51" i="24"/>
  <c r="P51" i="24"/>
  <c r="O51" i="24"/>
  <c r="N51" i="24"/>
  <c r="M51" i="24"/>
  <c r="Q59" i="24"/>
  <c r="P59" i="24"/>
  <c r="O59" i="24"/>
  <c r="N59" i="24"/>
  <c r="M59" i="24"/>
  <c r="Q67" i="24"/>
  <c r="P67" i="24"/>
  <c r="O67" i="24"/>
  <c r="N67" i="24"/>
  <c r="M67" i="24"/>
  <c r="L67" i="24"/>
  <c r="L59" i="24"/>
  <c r="L51" i="24"/>
  <c r="L43" i="24"/>
  <c r="L34" i="24"/>
  <c r="L26" i="24"/>
  <c r="L18" i="24"/>
  <c r="L10" i="24"/>
  <c r="C67" i="24"/>
  <c r="I64" i="24" s="1"/>
  <c r="C59" i="24"/>
  <c r="C51" i="24"/>
  <c r="C43" i="24"/>
  <c r="C34" i="24"/>
  <c r="C26" i="24"/>
  <c r="C18" i="24"/>
  <c r="C10" i="24"/>
  <c r="H6" i="24"/>
  <c r="G6" i="24"/>
  <c r="F6" i="24"/>
  <c r="E6" i="24"/>
  <c r="D6" i="24"/>
  <c r="C6" i="24"/>
  <c r="I15" i="24" l="1"/>
  <c r="I19" i="24"/>
  <c r="I35" i="24"/>
  <c r="R3" i="24"/>
  <c r="I7" i="24"/>
  <c r="I44" i="24"/>
  <c r="I60" i="24"/>
  <c r="I23" i="24"/>
  <c r="I48" i="24"/>
  <c r="I52" i="24"/>
  <c r="R52" i="24"/>
  <c r="I11" i="24"/>
  <c r="R11" i="24"/>
  <c r="R23" i="24"/>
  <c r="R40" i="24"/>
  <c r="R27" i="24"/>
  <c r="R35" i="24"/>
  <c r="R56" i="24"/>
  <c r="R19" i="24"/>
  <c r="R60" i="24"/>
  <c r="I31" i="24"/>
  <c r="I40" i="24"/>
  <c r="I56" i="24"/>
  <c r="R7" i="24"/>
  <c r="R15" i="24"/>
  <c r="R31" i="24"/>
  <c r="R48" i="24"/>
  <c r="R64" i="24"/>
  <c r="I3" i="24"/>
  <c r="E34" i="19"/>
  <c r="E33" i="19"/>
  <c r="E32" i="19"/>
  <c r="E28" i="19"/>
  <c r="E26" i="19"/>
  <c r="E25" i="19"/>
  <c r="E24" i="19"/>
  <c r="E23" i="19"/>
  <c r="E21" i="19"/>
  <c r="E20" i="19"/>
  <c r="E19" i="19"/>
  <c r="E18" i="19" l="1"/>
  <c r="E16" i="19"/>
  <c r="E15" i="19"/>
  <c r="E3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C35" i="19"/>
  <c r="D35" i="19" s="1"/>
  <c r="E35" i="19" l="1"/>
  <c r="D35" i="20"/>
  <c r="K31" i="6" l="1"/>
  <c r="K4" i="6"/>
  <c r="X36" i="15" l="1"/>
  <c r="W36" i="15" l="1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AA36" i="4" l="1"/>
  <c r="F15" i="8" l="1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P5" i="8"/>
  <c r="N5" i="8"/>
  <c r="L5" i="8"/>
  <c r="J5" i="8"/>
  <c r="H5" i="8"/>
  <c r="D31" i="10" l="1"/>
  <c r="T37" i="11"/>
  <c r="T36" i="11"/>
  <c r="T35" i="11"/>
  <c r="T34" i="11"/>
  <c r="T33" i="11"/>
  <c r="T32" i="11"/>
  <c r="T31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T6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P6" i="11"/>
  <c r="M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L6" i="11"/>
  <c r="F6" i="11"/>
  <c r="S38" i="11"/>
  <c r="Q38" i="11"/>
  <c r="O38" i="11"/>
  <c r="K38" i="11"/>
  <c r="I38" i="11"/>
  <c r="G38" i="11"/>
  <c r="E38" i="11"/>
  <c r="C38" i="11"/>
  <c r="B38" i="11"/>
  <c r="P37" i="11"/>
  <c r="L37" i="11"/>
  <c r="J37" i="11"/>
  <c r="H37" i="11"/>
  <c r="F37" i="11"/>
  <c r="D37" i="11"/>
  <c r="P36" i="11"/>
  <c r="L36" i="11"/>
  <c r="J36" i="11"/>
  <c r="H36" i="11"/>
  <c r="F36" i="11"/>
  <c r="D36" i="11"/>
  <c r="P35" i="11"/>
  <c r="L35" i="11"/>
  <c r="J35" i="11"/>
  <c r="H35" i="11"/>
  <c r="F35" i="11"/>
  <c r="D35" i="11"/>
  <c r="P34" i="11"/>
  <c r="L34" i="11"/>
  <c r="J34" i="11"/>
  <c r="H34" i="11"/>
  <c r="F34" i="11"/>
  <c r="D34" i="11"/>
  <c r="P33" i="11"/>
  <c r="L33" i="11"/>
  <c r="J33" i="11"/>
  <c r="H33" i="11"/>
  <c r="F33" i="11"/>
  <c r="D33" i="11"/>
  <c r="P32" i="11"/>
  <c r="L32" i="11"/>
  <c r="J32" i="11"/>
  <c r="H32" i="11"/>
  <c r="F32" i="11"/>
  <c r="D32" i="11"/>
  <c r="P31" i="11"/>
  <c r="L31" i="11"/>
  <c r="J31" i="11"/>
  <c r="H31" i="11"/>
  <c r="F31" i="11"/>
  <c r="D31" i="11"/>
  <c r="P30" i="11"/>
  <c r="L30" i="11"/>
  <c r="J30" i="11"/>
  <c r="H30" i="11"/>
  <c r="F30" i="11"/>
  <c r="D30" i="11"/>
  <c r="P29" i="11"/>
  <c r="L29" i="11"/>
  <c r="J29" i="11"/>
  <c r="H29" i="11"/>
  <c r="F29" i="11"/>
  <c r="D29" i="11"/>
  <c r="P28" i="11"/>
  <c r="L28" i="11"/>
  <c r="J28" i="11"/>
  <c r="H28" i="11"/>
  <c r="F28" i="11"/>
  <c r="D28" i="11"/>
  <c r="P27" i="11"/>
  <c r="L27" i="11"/>
  <c r="J27" i="11"/>
  <c r="H27" i="11"/>
  <c r="F27" i="11"/>
  <c r="D27" i="11"/>
  <c r="P26" i="11"/>
  <c r="L26" i="11"/>
  <c r="J26" i="11"/>
  <c r="H26" i="11"/>
  <c r="F26" i="11"/>
  <c r="D26" i="11"/>
  <c r="P25" i="11"/>
  <c r="L25" i="11"/>
  <c r="J25" i="11"/>
  <c r="H25" i="11"/>
  <c r="F25" i="11"/>
  <c r="D25" i="11"/>
  <c r="P24" i="11"/>
  <c r="L24" i="11"/>
  <c r="J24" i="11"/>
  <c r="H24" i="11"/>
  <c r="F24" i="11"/>
  <c r="D24" i="11"/>
  <c r="P23" i="11"/>
  <c r="L23" i="11"/>
  <c r="J23" i="11"/>
  <c r="H23" i="11"/>
  <c r="F23" i="11"/>
  <c r="D23" i="11"/>
  <c r="P22" i="11"/>
  <c r="L22" i="11"/>
  <c r="J22" i="11"/>
  <c r="H22" i="11"/>
  <c r="F22" i="11"/>
  <c r="D22" i="11"/>
  <c r="P21" i="11"/>
  <c r="L21" i="11"/>
  <c r="J21" i="11"/>
  <c r="H21" i="11"/>
  <c r="F21" i="11"/>
  <c r="D21" i="11"/>
  <c r="P20" i="11"/>
  <c r="L20" i="11"/>
  <c r="J20" i="11"/>
  <c r="H20" i="11"/>
  <c r="F20" i="11"/>
  <c r="D20" i="11"/>
  <c r="P19" i="11"/>
  <c r="L19" i="11"/>
  <c r="J19" i="11"/>
  <c r="H19" i="11"/>
  <c r="F19" i="11"/>
  <c r="D19" i="11"/>
  <c r="P18" i="11"/>
  <c r="L18" i="11"/>
  <c r="J18" i="11"/>
  <c r="H18" i="11"/>
  <c r="F18" i="11"/>
  <c r="D18" i="11"/>
  <c r="P17" i="11"/>
  <c r="L17" i="11"/>
  <c r="J17" i="11"/>
  <c r="H17" i="11"/>
  <c r="F17" i="11"/>
  <c r="D17" i="11"/>
  <c r="P16" i="11"/>
  <c r="L16" i="11"/>
  <c r="J16" i="11"/>
  <c r="H16" i="11"/>
  <c r="F16" i="11"/>
  <c r="D16" i="11"/>
  <c r="P15" i="11"/>
  <c r="L15" i="11"/>
  <c r="J15" i="11"/>
  <c r="H15" i="11"/>
  <c r="F15" i="11"/>
  <c r="D15" i="11"/>
  <c r="P14" i="11"/>
  <c r="L14" i="11"/>
  <c r="J14" i="11"/>
  <c r="H14" i="11"/>
  <c r="F14" i="11"/>
  <c r="D14" i="11"/>
  <c r="P13" i="11"/>
  <c r="L13" i="11"/>
  <c r="J13" i="11"/>
  <c r="H13" i="11"/>
  <c r="F13" i="11"/>
  <c r="D13" i="11"/>
  <c r="P12" i="11"/>
  <c r="L12" i="11"/>
  <c r="J12" i="11"/>
  <c r="H12" i="11"/>
  <c r="F12" i="11"/>
  <c r="D12" i="11"/>
  <c r="P11" i="11"/>
  <c r="L11" i="11"/>
  <c r="J11" i="11"/>
  <c r="H11" i="11"/>
  <c r="F11" i="11"/>
  <c r="D11" i="11"/>
  <c r="P10" i="11"/>
  <c r="L10" i="11"/>
  <c r="J10" i="11"/>
  <c r="H10" i="11"/>
  <c r="F10" i="11"/>
  <c r="D10" i="11"/>
  <c r="P9" i="11"/>
  <c r="L9" i="11"/>
  <c r="J9" i="11"/>
  <c r="H9" i="11"/>
  <c r="F9" i="11"/>
  <c r="D9" i="11"/>
  <c r="P8" i="11"/>
  <c r="L8" i="11"/>
  <c r="J8" i="11"/>
  <c r="H8" i="11"/>
  <c r="F8" i="11"/>
  <c r="D8" i="11"/>
  <c r="P7" i="11"/>
  <c r="L7" i="11"/>
  <c r="J7" i="11"/>
  <c r="H7" i="11"/>
  <c r="F7" i="11"/>
  <c r="D7" i="11"/>
  <c r="J6" i="11"/>
  <c r="H6" i="11"/>
  <c r="D6" i="11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J21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D6" i="10"/>
  <c r="E38" i="10"/>
  <c r="Q38" i="10"/>
  <c r="O38" i="10"/>
  <c r="M38" i="10"/>
  <c r="K38" i="10"/>
  <c r="L38" i="10" s="1"/>
  <c r="I38" i="10"/>
  <c r="G38" i="10"/>
  <c r="C38" i="10"/>
  <c r="B38" i="10"/>
  <c r="R37" i="10"/>
  <c r="P37" i="10"/>
  <c r="N37" i="10"/>
  <c r="D37" i="10"/>
  <c r="R36" i="10"/>
  <c r="P36" i="10"/>
  <c r="N36" i="10"/>
  <c r="D36" i="10"/>
  <c r="R35" i="10"/>
  <c r="P35" i="10"/>
  <c r="N35" i="10"/>
  <c r="D35" i="10"/>
  <c r="R34" i="10"/>
  <c r="P34" i="10"/>
  <c r="N34" i="10"/>
  <c r="D34" i="10"/>
  <c r="R33" i="10"/>
  <c r="P33" i="10"/>
  <c r="N33" i="10"/>
  <c r="D33" i="10"/>
  <c r="R32" i="10"/>
  <c r="P32" i="10"/>
  <c r="N32" i="10"/>
  <c r="D32" i="10"/>
  <c r="R31" i="10"/>
  <c r="P31" i="10"/>
  <c r="N31" i="10"/>
  <c r="R30" i="10"/>
  <c r="P30" i="10"/>
  <c r="N30" i="10"/>
  <c r="D30" i="10"/>
  <c r="R29" i="10"/>
  <c r="P29" i="10"/>
  <c r="N29" i="10"/>
  <c r="D29" i="10"/>
  <c r="R28" i="10"/>
  <c r="P28" i="10"/>
  <c r="N28" i="10"/>
  <c r="D28" i="10"/>
  <c r="R27" i="10"/>
  <c r="P27" i="10"/>
  <c r="N27" i="10"/>
  <c r="D27" i="10"/>
  <c r="R26" i="10"/>
  <c r="P26" i="10"/>
  <c r="N26" i="10"/>
  <c r="D26" i="10"/>
  <c r="R25" i="10"/>
  <c r="P25" i="10"/>
  <c r="N25" i="10"/>
  <c r="D25" i="10"/>
  <c r="R24" i="10"/>
  <c r="P24" i="10"/>
  <c r="N24" i="10"/>
  <c r="D24" i="10"/>
  <c r="R23" i="10"/>
  <c r="P23" i="10"/>
  <c r="N23" i="10"/>
  <c r="D23" i="10"/>
  <c r="R22" i="10"/>
  <c r="P22" i="10"/>
  <c r="N22" i="10"/>
  <c r="D22" i="10"/>
  <c r="R21" i="10"/>
  <c r="P21" i="10"/>
  <c r="N21" i="10"/>
  <c r="D21" i="10"/>
  <c r="R20" i="10"/>
  <c r="P20" i="10"/>
  <c r="N20" i="10"/>
  <c r="D20" i="10"/>
  <c r="R19" i="10"/>
  <c r="P19" i="10"/>
  <c r="N19" i="10"/>
  <c r="D19" i="10"/>
  <c r="R18" i="10"/>
  <c r="P18" i="10"/>
  <c r="N18" i="10"/>
  <c r="D18" i="10"/>
  <c r="R17" i="10"/>
  <c r="P17" i="10"/>
  <c r="N17" i="10"/>
  <c r="D17" i="10"/>
  <c r="R16" i="10"/>
  <c r="P16" i="10"/>
  <c r="N16" i="10"/>
  <c r="D16" i="10"/>
  <c r="R15" i="10"/>
  <c r="P15" i="10"/>
  <c r="N15" i="10"/>
  <c r="D15" i="10"/>
  <c r="R14" i="10"/>
  <c r="P14" i="10"/>
  <c r="N14" i="10"/>
  <c r="D14" i="10"/>
  <c r="R13" i="10"/>
  <c r="P13" i="10"/>
  <c r="N13" i="10"/>
  <c r="D13" i="10"/>
  <c r="R12" i="10"/>
  <c r="P12" i="10"/>
  <c r="N12" i="10"/>
  <c r="D12" i="10"/>
  <c r="R11" i="10"/>
  <c r="P11" i="10"/>
  <c r="N11" i="10"/>
  <c r="D11" i="10"/>
  <c r="R10" i="10"/>
  <c r="P10" i="10"/>
  <c r="N10" i="10"/>
  <c r="D10" i="10"/>
  <c r="R9" i="10"/>
  <c r="P9" i="10"/>
  <c r="N9" i="10"/>
  <c r="D9" i="10"/>
  <c r="R8" i="10"/>
  <c r="P8" i="10"/>
  <c r="N8" i="10"/>
  <c r="D8" i="10"/>
  <c r="R7" i="10"/>
  <c r="P7" i="10"/>
  <c r="N7" i="10"/>
  <c r="D7" i="10"/>
  <c r="R6" i="10"/>
  <c r="P6" i="10"/>
  <c r="N6" i="10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V7" i="9"/>
  <c r="V6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Q6" i="9"/>
  <c r="E6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N38" i="9"/>
  <c r="W38" i="9"/>
  <c r="U38" i="9"/>
  <c r="S38" i="9"/>
  <c r="P38" i="9"/>
  <c r="L38" i="9"/>
  <c r="J38" i="9"/>
  <c r="H38" i="9"/>
  <c r="F38" i="9"/>
  <c r="D38" i="9"/>
  <c r="C38" i="9"/>
  <c r="Q37" i="9"/>
  <c r="E37" i="9"/>
  <c r="Q36" i="9"/>
  <c r="E36" i="9"/>
  <c r="Q35" i="9"/>
  <c r="E35" i="9"/>
  <c r="Q34" i="9"/>
  <c r="E34" i="9"/>
  <c r="Q33" i="9"/>
  <c r="E33" i="9"/>
  <c r="Q32" i="9"/>
  <c r="E32" i="9"/>
  <c r="Q31" i="9"/>
  <c r="E31" i="9"/>
  <c r="Q30" i="9"/>
  <c r="E30" i="9"/>
  <c r="Q29" i="9"/>
  <c r="E29" i="9"/>
  <c r="Q28" i="9"/>
  <c r="E28" i="9"/>
  <c r="Q27" i="9"/>
  <c r="E27" i="9"/>
  <c r="Q26" i="9"/>
  <c r="E26" i="9"/>
  <c r="Q25" i="9"/>
  <c r="E25" i="9"/>
  <c r="Q24" i="9"/>
  <c r="E24" i="9"/>
  <c r="Q23" i="9"/>
  <c r="E23" i="9"/>
  <c r="Q22" i="9"/>
  <c r="E22" i="9"/>
  <c r="Q21" i="9"/>
  <c r="E21" i="9"/>
  <c r="Q20" i="9"/>
  <c r="E20" i="9"/>
  <c r="Q19" i="9"/>
  <c r="E19" i="9"/>
  <c r="Q18" i="9"/>
  <c r="E18" i="9"/>
  <c r="Q17" i="9"/>
  <c r="E17" i="9"/>
  <c r="Q16" i="9"/>
  <c r="E16" i="9"/>
  <c r="Q15" i="9"/>
  <c r="E15" i="9"/>
  <c r="Q14" i="9"/>
  <c r="E14" i="9"/>
  <c r="Q13" i="9"/>
  <c r="E13" i="9"/>
  <c r="Q12" i="9"/>
  <c r="E12" i="9"/>
  <c r="Q11" i="9"/>
  <c r="E11" i="9"/>
  <c r="Q10" i="9"/>
  <c r="E10" i="9"/>
  <c r="Q9" i="9"/>
  <c r="E9" i="9"/>
  <c r="Q8" i="9"/>
  <c r="E8" i="9"/>
  <c r="Q7" i="9"/>
  <c r="E7" i="9"/>
  <c r="K37" i="8"/>
  <c r="I37" i="8"/>
  <c r="G37" i="8"/>
  <c r="E37" i="8"/>
  <c r="C37" i="8"/>
  <c r="C36" i="7"/>
  <c r="E36" i="7"/>
  <c r="K36" i="7"/>
  <c r="S37" i="8"/>
  <c r="O37" i="8"/>
  <c r="M37" i="8"/>
  <c r="B37" i="8"/>
  <c r="T36" i="8"/>
  <c r="F36" i="8"/>
  <c r="D36" i="8"/>
  <c r="T35" i="8"/>
  <c r="R35" i="8"/>
  <c r="F35" i="8"/>
  <c r="D35" i="8"/>
  <c r="T34" i="8"/>
  <c r="R34" i="8"/>
  <c r="F34" i="8"/>
  <c r="D34" i="8"/>
  <c r="T33" i="8"/>
  <c r="R33" i="8"/>
  <c r="F33" i="8"/>
  <c r="D33" i="8"/>
  <c r="T32" i="8"/>
  <c r="R32" i="8"/>
  <c r="F32" i="8"/>
  <c r="D32" i="8"/>
  <c r="T31" i="8"/>
  <c r="R31" i="8"/>
  <c r="F31" i="8"/>
  <c r="D31" i="8"/>
  <c r="T30" i="8"/>
  <c r="R30" i="8"/>
  <c r="F30" i="8"/>
  <c r="D30" i="8"/>
  <c r="T29" i="8"/>
  <c r="R29" i="8"/>
  <c r="F29" i="8"/>
  <c r="D29" i="8"/>
  <c r="T28" i="8"/>
  <c r="R28" i="8"/>
  <c r="F28" i="8"/>
  <c r="D28" i="8"/>
  <c r="T27" i="8"/>
  <c r="R27" i="8"/>
  <c r="F27" i="8"/>
  <c r="D27" i="8"/>
  <c r="T26" i="8"/>
  <c r="R26" i="8"/>
  <c r="F26" i="8"/>
  <c r="D26" i="8"/>
  <c r="T25" i="8"/>
  <c r="R25" i="8"/>
  <c r="F25" i="8"/>
  <c r="D25" i="8"/>
  <c r="T24" i="8"/>
  <c r="R24" i="8"/>
  <c r="F24" i="8"/>
  <c r="D24" i="8"/>
  <c r="T23" i="8"/>
  <c r="R23" i="8"/>
  <c r="F23" i="8"/>
  <c r="D23" i="8"/>
  <c r="T22" i="8"/>
  <c r="R22" i="8"/>
  <c r="F22" i="8"/>
  <c r="D22" i="8"/>
  <c r="T21" i="8"/>
  <c r="R21" i="8"/>
  <c r="F21" i="8"/>
  <c r="D21" i="8"/>
  <c r="T20" i="8"/>
  <c r="R20" i="8"/>
  <c r="F20" i="8"/>
  <c r="D20" i="8"/>
  <c r="T19" i="8"/>
  <c r="R19" i="8"/>
  <c r="F19" i="8"/>
  <c r="D19" i="8"/>
  <c r="T18" i="8"/>
  <c r="R18" i="8"/>
  <c r="F18" i="8"/>
  <c r="D18" i="8"/>
  <c r="T17" i="8"/>
  <c r="R17" i="8"/>
  <c r="F17" i="8"/>
  <c r="D17" i="8"/>
  <c r="T16" i="8"/>
  <c r="R16" i="8"/>
  <c r="F16" i="8"/>
  <c r="D16" i="8"/>
  <c r="T15" i="8"/>
  <c r="R15" i="8"/>
  <c r="D15" i="8"/>
  <c r="T14" i="8"/>
  <c r="R14" i="8"/>
  <c r="F14" i="8"/>
  <c r="D14" i="8"/>
  <c r="T13" i="8"/>
  <c r="R13" i="8"/>
  <c r="F13" i="8"/>
  <c r="D13" i="8"/>
  <c r="T12" i="8"/>
  <c r="R12" i="8"/>
  <c r="F12" i="8"/>
  <c r="D12" i="8"/>
  <c r="T11" i="8"/>
  <c r="R11" i="8"/>
  <c r="F11" i="8"/>
  <c r="D11" i="8"/>
  <c r="T10" i="8"/>
  <c r="R10" i="8"/>
  <c r="F10" i="8"/>
  <c r="D10" i="8"/>
  <c r="T9" i="8"/>
  <c r="R9" i="8"/>
  <c r="F9" i="8"/>
  <c r="D9" i="8"/>
  <c r="T8" i="8"/>
  <c r="R8" i="8"/>
  <c r="F8" i="8"/>
  <c r="D8" i="8"/>
  <c r="T7" i="8"/>
  <c r="R7" i="8"/>
  <c r="F7" i="8"/>
  <c r="D7" i="8"/>
  <c r="T6" i="8"/>
  <c r="R6" i="8"/>
  <c r="F6" i="8"/>
  <c r="D6" i="8"/>
  <c r="T5" i="8"/>
  <c r="R5" i="8"/>
  <c r="F5" i="8"/>
  <c r="D5" i="8"/>
  <c r="U36" i="7"/>
  <c r="S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L4" i="7"/>
  <c r="J4" i="7"/>
  <c r="H4" i="7"/>
  <c r="F4" i="7"/>
  <c r="D4" i="7"/>
  <c r="L9" i="7"/>
  <c r="O36" i="7"/>
  <c r="P36" i="7" s="1"/>
  <c r="M36" i="7"/>
  <c r="I36" i="7"/>
  <c r="G36" i="7"/>
  <c r="B36" i="7"/>
  <c r="F36" i="7" s="1"/>
  <c r="L35" i="7"/>
  <c r="J35" i="7"/>
  <c r="H35" i="7"/>
  <c r="F35" i="7"/>
  <c r="D35" i="7"/>
  <c r="L34" i="7"/>
  <c r="J34" i="7"/>
  <c r="H34" i="7"/>
  <c r="F34" i="7"/>
  <c r="D34" i="7"/>
  <c r="L33" i="7"/>
  <c r="J33" i="7"/>
  <c r="H33" i="7"/>
  <c r="F33" i="7"/>
  <c r="D33" i="7"/>
  <c r="L32" i="7"/>
  <c r="J32" i="7"/>
  <c r="H32" i="7"/>
  <c r="F32" i="7"/>
  <c r="D32" i="7"/>
  <c r="L31" i="7"/>
  <c r="J31" i="7"/>
  <c r="H31" i="7"/>
  <c r="F31" i="7"/>
  <c r="D31" i="7"/>
  <c r="L30" i="7"/>
  <c r="J30" i="7"/>
  <c r="H30" i="7"/>
  <c r="F30" i="7"/>
  <c r="D30" i="7"/>
  <c r="J29" i="7"/>
  <c r="H29" i="7"/>
  <c r="F29" i="7"/>
  <c r="D29" i="7"/>
  <c r="L28" i="7"/>
  <c r="J28" i="7"/>
  <c r="H28" i="7"/>
  <c r="F28" i="7"/>
  <c r="D28" i="7"/>
  <c r="L27" i="7"/>
  <c r="J27" i="7"/>
  <c r="H27" i="7"/>
  <c r="F27" i="7"/>
  <c r="D27" i="7"/>
  <c r="L26" i="7"/>
  <c r="J26" i="7"/>
  <c r="H26" i="7"/>
  <c r="F26" i="7"/>
  <c r="D26" i="7"/>
  <c r="J25" i="7"/>
  <c r="H25" i="7"/>
  <c r="F25" i="7"/>
  <c r="D25" i="7"/>
  <c r="L24" i="7"/>
  <c r="J24" i="7"/>
  <c r="H24" i="7"/>
  <c r="F24" i="7"/>
  <c r="D24" i="7"/>
  <c r="L23" i="7"/>
  <c r="J23" i="7"/>
  <c r="H23" i="7"/>
  <c r="F23" i="7"/>
  <c r="D23" i="7"/>
  <c r="L22" i="7"/>
  <c r="J22" i="7"/>
  <c r="H22" i="7"/>
  <c r="F22" i="7"/>
  <c r="D22" i="7"/>
  <c r="L21" i="7"/>
  <c r="J21" i="7"/>
  <c r="H21" i="7"/>
  <c r="F21" i="7"/>
  <c r="D21" i="7"/>
  <c r="L20" i="7"/>
  <c r="J20" i="7"/>
  <c r="H20" i="7"/>
  <c r="F20" i="7"/>
  <c r="D20" i="7"/>
  <c r="L19" i="7"/>
  <c r="J19" i="7"/>
  <c r="H19" i="7"/>
  <c r="F19" i="7"/>
  <c r="D19" i="7"/>
  <c r="L18" i="7"/>
  <c r="J18" i="7"/>
  <c r="H18" i="7"/>
  <c r="F18" i="7"/>
  <c r="D18" i="7"/>
  <c r="L17" i="7"/>
  <c r="J17" i="7"/>
  <c r="H17" i="7"/>
  <c r="F17" i="7"/>
  <c r="D17" i="7"/>
  <c r="L16" i="7"/>
  <c r="J16" i="7"/>
  <c r="H16" i="7"/>
  <c r="F16" i="7"/>
  <c r="D16" i="7"/>
  <c r="L15" i="7"/>
  <c r="J15" i="7"/>
  <c r="H15" i="7"/>
  <c r="F15" i="7"/>
  <c r="D15" i="7"/>
  <c r="L14" i="7"/>
  <c r="J14" i="7"/>
  <c r="H14" i="7"/>
  <c r="F14" i="7"/>
  <c r="D14" i="7"/>
  <c r="L13" i="7"/>
  <c r="J13" i="7"/>
  <c r="H13" i="7"/>
  <c r="F13" i="7"/>
  <c r="D13" i="7"/>
  <c r="L12" i="7"/>
  <c r="J12" i="7"/>
  <c r="H12" i="7"/>
  <c r="F12" i="7"/>
  <c r="D12" i="7"/>
  <c r="L11" i="7"/>
  <c r="J11" i="7"/>
  <c r="H11" i="7"/>
  <c r="F11" i="7"/>
  <c r="D11" i="7"/>
  <c r="L10" i="7"/>
  <c r="J10" i="7"/>
  <c r="H10" i="7"/>
  <c r="F10" i="7"/>
  <c r="D10" i="7"/>
  <c r="J9" i="7"/>
  <c r="H9" i="7"/>
  <c r="F9" i="7"/>
  <c r="D9" i="7"/>
  <c r="L8" i="7"/>
  <c r="J8" i="7"/>
  <c r="H8" i="7"/>
  <c r="F8" i="7"/>
  <c r="D8" i="7"/>
  <c r="L7" i="7"/>
  <c r="J7" i="7"/>
  <c r="H7" i="7"/>
  <c r="F7" i="7"/>
  <c r="D7" i="7"/>
  <c r="L6" i="7"/>
  <c r="J6" i="7"/>
  <c r="H6" i="7"/>
  <c r="F6" i="7"/>
  <c r="D6" i="7"/>
  <c r="J5" i="7"/>
  <c r="H5" i="7"/>
  <c r="F5" i="7"/>
  <c r="D5" i="7"/>
  <c r="E36" i="6"/>
  <c r="L4" i="6"/>
  <c r="K5" i="6"/>
  <c r="L5" i="6" s="1"/>
  <c r="K6" i="6"/>
  <c r="L6" i="6" s="1"/>
  <c r="K7" i="6"/>
  <c r="L7" i="6" s="1"/>
  <c r="K8" i="6"/>
  <c r="L8" i="6" s="1"/>
  <c r="K9" i="6"/>
  <c r="L9" i="6" s="1"/>
  <c r="K10" i="6"/>
  <c r="L10" i="6" s="1"/>
  <c r="K11" i="6"/>
  <c r="L11" i="6" s="1"/>
  <c r="K12" i="6"/>
  <c r="L12" i="6" s="1"/>
  <c r="K13" i="6"/>
  <c r="L13" i="6" s="1"/>
  <c r="K14" i="6"/>
  <c r="L14" i="6" s="1"/>
  <c r="K15" i="6"/>
  <c r="L15" i="6" s="1"/>
  <c r="K16" i="6"/>
  <c r="L16" i="6" s="1"/>
  <c r="K17" i="6"/>
  <c r="L17" i="6" s="1"/>
  <c r="K18" i="6"/>
  <c r="L18" i="6" s="1"/>
  <c r="K19" i="6"/>
  <c r="L19" i="6" s="1"/>
  <c r="K20" i="6"/>
  <c r="L20" i="6" s="1"/>
  <c r="K21" i="6"/>
  <c r="L21" i="6" s="1"/>
  <c r="K23" i="6"/>
  <c r="L23" i="6" s="1"/>
  <c r="K24" i="6"/>
  <c r="L24" i="6" s="1"/>
  <c r="K25" i="6"/>
  <c r="L25" i="6" s="1"/>
  <c r="K26" i="6"/>
  <c r="L26" i="6" s="1"/>
  <c r="K27" i="6"/>
  <c r="L27" i="6" s="1"/>
  <c r="K28" i="6"/>
  <c r="L28" i="6" s="1"/>
  <c r="K29" i="6"/>
  <c r="L29" i="6" s="1"/>
  <c r="K30" i="6"/>
  <c r="L30" i="6" s="1"/>
  <c r="L31" i="6"/>
  <c r="K32" i="6"/>
  <c r="L32" i="6" s="1"/>
  <c r="K33" i="6"/>
  <c r="L33" i="6" s="1"/>
  <c r="K34" i="6"/>
  <c r="L34" i="6" s="1"/>
  <c r="K35" i="6"/>
  <c r="L35" i="6" s="1"/>
  <c r="I36" i="6"/>
  <c r="D22" i="6"/>
  <c r="G36" i="6"/>
  <c r="B36" i="6"/>
  <c r="J35" i="6"/>
  <c r="H35" i="6"/>
  <c r="F35" i="6"/>
  <c r="D35" i="6"/>
  <c r="J34" i="6"/>
  <c r="H34" i="6"/>
  <c r="F34" i="6"/>
  <c r="D34" i="6"/>
  <c r="J33" i="6"/>
  <c r="H33" i="6"/>
  <c r="F33" i="6"/>
  <c r="D33" i="6"/>
  <c r="J32" i="6"/>
  <c r="H32" i="6"/>
  <c r="F32" i="6"/>
  <c r="D32" i="6"/>
  <c r="J31" i="6"/>
  <c r="H31" i="6"/>
  <c r="F31" i="6"/>
  <c r="D31" i="6"/>
  <c r="J30" i="6"/>
  <c r="H30" i="6"/>
  <c r="F30" i="6"/>
  <c r="D30" i="6"/>
  <c r="J29" i="6"/>
  <c r="H29" i="6"/>
  <c r="F29" i="6"/>
  <c r="D29" i="6"/>
  <c r="J28" i="6"/>
  <c r="H28" i="6"/>
  <c r="F28" i="6"/>
  <c r="D28" i="6"/>
  <c r="J27" i="6"/>
  <c r="H27" i="6"/>
  <c r="F27" i="6"/>
  <c r="D27" i="6"/>
  <c r="J26" i="6"/>
  <c r="H26" i="6"/>
  <c r="F26" i="6"/>
  <c r="D26" i="6"/>
  <c r="J25" i="6"/>
  <c r="H25" i="6"/>
  <c r="F25" i="6"/>
  <c r="D25" i="6"/>
  <c r="J24" i="6"/>
  <c r="H24" i="6"/>
  <c r="F24" i="6"/>
  <c r="D24" i="6"/>
  <c r="J23" i="6"/>
  <c r="H23" i="6"/>
  <c r="F23" i="6"/>
  <c r="D23" i="6"/>
  <c r="J21" i="6"/>
  <c r="H21" i="6"/>
  <c r="F21" i="6"/>
  <c r="D21" i="6"/>
  <c r="J20" i="6"/>
  <c r="H20" i="6"/>
  <c r="F20" i="6"/>
  <c r="D20" i="6"/>
  <c r="J19" i="6"/>
  <c r="H19" i="6"/>
  <c r="F19" i="6"/>
  <c r="D19" i="6"/>
  <c r="J18" i="6"/>
  <c r="H18" i="6"/>
  <c r="F18" i="6"/>
  <c r="D18" i="6"/>
  <c r="J17" i="6"/>
  <c r="H17" i="6"/>
  <c r="F17" i="6"/>
  <c r="D17" i="6"/>
  <c r="J16" i="6"/>
  <c r="H16" i="6"/>
  <c r="F16" i="6"/>
  <c r="D16" i="6"/>
  <c r="J15" i="6"/>
  <c r="H15" i="6"/>
  <c r="F15" i="6"/>
  <c r="D15" i="6"/>
  <c r="J14" i="6"/>
  <c r="H14" i="6"/>
  <c r="F14" i="6"/>
  <c r="D14" i="6"/>
  <c r="J13" i="6"/>
  <c r="H13" i="6"/>
  <c r="F13" i="6"/>
  <c r="D13" i="6"/>
  <c r="J12" i="6"/>
  <c r="H12" i="6"/>
  <c r="F12" i="6"/>
  <c r="D12" i="6"/>
  <c r="J11" i="6"/>
  <c r="H11" i="6"/>
  <c r="F11" i="6"/>
  <c r="D11" i="6"/>
  <c r="J10" i="6"/>
  <c r="H10" i="6"/>
  <c r="F10" i="6"/>
  <c r="D10" i="6"/>
  <c r="J9" i="6"/>
  <c r="H9" i="6"/>
  <c r="F9" i="6"/>
  <c r="D9" i="6"/>
  <c r="J8" i="6"/>
  <c r="H8" i="6"/>
  <c r="F8" i="6"/>
  <c r="D8" i="6"/>
  <c r="J7" i="6"/>
  <c r="H7" i="6"/>
  <c r="F7" i="6"/>
  <c r="D7" i="6"/>
  <c r="J6" i="6"/>
  <c r="H6" i="6"/>
  <c r="F6" i="6"/>
  <c r="D6" i="6"/>
  <c r="J5" i="6"/>
  <c r="H5" i="6"/>
  <c r="F5" i="6"/>
  <c r="D5" i="6"/>
  <c r="J4" i="6"/>
  <c r="H4" i="6"/>
  <c r="F4" i="6"/>
  <c r="D4" i="6"/>
  <c r="R6" i="5"/>
  <c r="R5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D23" i="5"/>
  <c r="P4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D35" i="5"/>
  <c r="D34" i="5"/>
  <c r="D33" i="5"/>
  <c r="D32" i="5"/>
  <c r="D31" i="5"/>
  <c r="D30" i="5"/>
  <c r="D29" i="5"/>
  <c r="D28" i="5"/>
  <c r="D27" i="5"/>
  <c r="D26" i="5"/>
  <c r="D25" i="5"/>
  <c r="D24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Q35" i="5"/>
  <c r="R35" i="5" s="1"/>
  <c r="Q34" i="5"/>
  <c r="R34" i="5" s="1"/>
  <c r="Q33" i="5"/>
  <c r="R33" i="5" s="1"/>
  <c r="Q32" i="5"/>
  <c r="R32" i="5" s="1"/>
  <c r="Q31" i="5"/>
  <c r="R31" i="5" s="1"/>
  <c r="Q30" i="5"/>
  <c r="R30" i="5" s="1"/>
  <c r="Q29" i="5"/>
  <c r="R29" i="5" s="1"/>
  <c r="Q28" i="5"/>
  <c r="R28" i="5" s="1"/>
  <c r="Q27" i="5"/>
  <c r="R27" i="5" s="1"/>
  <c r="Q26" i="5"/>
  <c r="R26" i="5" s="1"/>
  <c r="Q25" i="5"/>
  <c r="R25" i="5" s="1"/>
  <c r="Q24" i="5"/>
  <c r="R24" i="5" s="1"/>
  <c r="Q23" i="5"/>
  <c r="R23" i="5" s="1"/>
  <c r="Q22" i="5"/>
  <c r="R22" i="5" s="1"/>
  <c r="Q21" i="5"/>
  <c r="R21" i="5" s="1"/>
  <c r="Q20" i="5"/>
  <c r="R20" i="5" s="1"/>
  <c r="Q19" i="5"/>
  <c r="R19" i="5" s="1"/>
  <c r="Q18" i="5"/>
  <c r="R18" i="5" s="1"/>
  <c r="Q17" i="5"/>
  <c r="R17" i="5" s="1"/>
  <c r="Q16" i="5"/>
  <c r="R16" i="5" s="1"/>
  <c r="Q15" i="5"/>
  <c r="R15" i="5" s="1"/>
  <c r="Q14" i="5"/>
  <c r="R14" i="5" s="1"/>
  <c r="Q13" i="5"/>
  <c r="R13" i="5" s="1"/>
  <c r="Q12" i="5"/>
  <c r="R12" i="5" s="1"/>
  <c r="Q11" i="5"/>
  <c r="R11" i="5" s="1"/>
  <c r="Q10" i="5"/>
  <c r="R10" i="5" s="1"/>
  <c r="Q9" i="5"/>
  <c r="R9" i="5" s="1"/>
  <c r="Q8" i="5"/>
  <c r="R8" i="5" s="1"/>
  <c r="Q7" i="5"/>
  <c r="R7" i="5" s="1"/>
  <c r="Q4" i="5"/>
  <c r="R4" i="5" s="1"/>
  <c r="O36" i="5"/>
  <c r="M36" i="5"/>
  <c r="K36" i="5"/>
  <c r="B36" i="5"/>
  <c r="I36" i="5"/>
  <c r="G36" i="5"/>
  <c r="E36" i="5"/>
  <c r="C36" i="5"/>
  <c r="T38" i="11" l="1"/>
  <c r="R38" i="11"/>
  <c r="F38" i="10"/>
  <c r="H38" i="10"/>
  <c r="J38" i="10"/>
  <c r="N38" i="11"/>
  <c r="O38" i="9"/>
  <c r="I38" i="9"/>
  <c r="J36" i="7"/>
  <c r="V36" i="7"/>
  <c r="L36" i="7"/>
  <c r="N36" i="7"/>
  <c r="H36" i="7"/>
  <c r="D36" i="7"/>
  <c r="T36" i="7"/>
  <c r="H37" i="8"/>
  <c r="J37" i="8"/>
  <c r="L37" i="8"/>
  <c r="N37" i="8"/>
  <c r="P37" i="8"/>
  <c r="L36" i="5"/>
  <c r="N36" i="5"/>
  <c r="P36" i="5"/>
  <c r="D36" i="5"/>
  <c r="F36" i="5"/>
  <c r="H36" i="5"/>
  <c r="J36" i="5"/>
  <c r="H38" i="11"/>
  <c r="J38" i="11"/>
  <c r="L38" i="11"/>
  <c r="F38" i="11"/>
  <c r="D38" i="11"/>
  <c r="P38" i="11"/>
  <c r="R38" i="10"/>
  <c r="N38" i="10"/>
  <c r="D38" i="10"/>
  <c r="P38" i="10"/>
  <c r="G38" i="9"/>
  <c r="K38" i="9"/>
  <c r="M38" i="9"/>
  <c r="Q38" i="9"/>
  <c r="E38" i="9"/>
  <c r="R38" i="9"/>
  <c r="V38" i="9" s="1"/>
  <c r="F37" i="8"/>
  <c r="T37" i="8"/>
  <c r="Q37" i="8"/>
  <c r="R37" i="8" s="1"/>
  <c r="R36" i="8"/>
  <c r="D37" i="8"/>
  <c r="Q34" i="7"/>
  <c r="L25" i="7"/>
  <c r="Q35" i="7"/>
  <c r="R35" i="7" s="1"/>
  <c r="L29" i="7"/>
  <c r="L5" i="7"/>
  <c r="V17" i="7"/>
  <c r="K22" i="6"/>
  <c r="L22" i="6" s="1"/>
  <c r="J22" i="6"/>
  <c r="C36" i="6"/>
  <c r="D36" i="6" s="1"/>
  <c r="H22" i="6"/>
  <c r="F22" i="6"/>
  <c r="H36" i="6"/>
  <c r="F36" i="6"/>
  <c r="J36" i="6"/>
  <c r="Q36" i="5"/>
  <c r="R36" i="5" s="1"/>
  <c r="T38" i="9" l="1"/>
  <c r="R34" i="7"/>
  <c r="Q36" i="7"/>
  <c r="V18" i="7"/>
  <c r="V24" i="7"/>
  <c r="V5" i="7"/>
  <c r="V35" i="7"/>
  <c r="V34" i="7"/>
  <c r="V33" i="7"/>
  <c r="V32" i="7"/>
  <c r="V25" i="7"/>
  <c r="V23" i="7"/>
  <c r="V13" i="7"/>
  <c r="V19" i="7"/>
  <c r="V15" i="7"/>
  <c r="V11" i="7"/>
  <c r="V28" i="7"/>
  <c r="V27" i="7"/>
  <c r="V29" i="7"/>
  <c r="V30" i="7"/>
  <c r="V31" i="7"/>
  <c r="V26" i="7"/>
  <c r="V12" i="7"/>
  <c r="V10" i="7"/>
  <c r="V7" i="7"/>
  <c r="V6" i="7"/>
  <c r="V22" i="7"/>
  <c r="V21" i="7"/>
  <c r="V20" i="7"/>
  <c r="V16" i="7"/>
  <c r="V14" i="7"/>
  <c r="V9" i="7"/>
  <c r="V8" i="7"/>
  <c r="V4" i="7"/>
  <c r="K36" i="6"/>
  <c r="L36" i="6" s="1"/>
  <c r="F31" i="4"/>
  <c r="F13" i="4"/>
  <c r="F10" i="4"/>
  <c r="F9" i="4"/>
  <c r="F6" i="4"/>
  <c r="F8" i="4"/>
  <c r="F4" i="4"/>
  <c r="F12" i="4"/>
  <c r="F29" i="4"/>
  <c r="F34" i="4"/>
  <c r="F33" i="4"/>
  <c r="F35" i="4"/>
  <c r="F32" i="4"/>
  <c r="F30" i="4"/>
  <c r="F28" i="4"/>
  <c r="F26" i="4"/>
  <c r="F27" i="4"/>
  <c r="F25" i="4"/>
  <c r="F24" i="4"/>
  <c r="F23" i="4"/>
  <c r="F22" i="4"/>
  <c r="F21" i="4"/>
  <c r="F20" i="4"/>
  <c r="F19" i="4"/>
  <c r="F18" i="4"/>
  <c r="F17" i="4"/>
  <c r="F16" i="4"/>
  <c r="F15" i="4"/>
  <c r="F14" i="4"/>
  <c r="F11" i="4"/>
  <c r="F7" i="4"/>
  <c r="F5" i="4"/>
  <c r="E36" i="4"/>
  <c r="D36" i="4"/>
  <c r="C36" i="4"/>
  <c r="B36" i="4"/>
  <c r="K31" i="4"/>
  <c r="K13" i="4"/>
  <c r="K10" i="4"/>
  <c r="K9" i="4"/>
  <c r="K6" i="4"/>
  <c r="K8" i="4"/>
  <c r="K4" i="4"/>
  <c r="K12" i="4"/>
  <c r="K29" i="4"/>
  <c r="K34" i="4"/>
  <c r="K33" i="4"/>
  <c r="K35" i="4"/>
  <c r="K32" i="4"/>
  <c r="K30" i="4"/>
  <c r="K28" i="4"/>
  <c r="K26" i="4"/>
  <c r="K27" i="4"/>
  <c r="K25" i="4"/>
  <c r="K24" i="4"/>
  <c r="K23" i="4"/>
  <c r="K22" i="4"/>
  <c r="K21" i="4"/>
  <c r="K20" i="4"/>
  <c r="K19" i="4"/>
  <c r="K18" i="4"/>
  <c r="K17" i="4"/>
  <c r="K16" i="4"/>
  <c r="K15" i="4"/>
  <c r="K14" i="4"/>
  <c r="K11" i="4"/>
  <c r="K7" i="4"/>
  <c r="K5" i="4"/>
  <c r="J36" i="4"/>
  <c r="I36" i="4"/>
  <c r="H36" i="4"/>
  <c r="G36" i="4"/>
  <c r="P31" i="4"/>
  <c r="P13" i="4"/>
  <c r="P10" i="4"/>
  <c r="P9" i="4"/>
  <c r="P6" i="4"/>
  <c r="P8" i="4"/>
  <c r="P4" i="4"/>
  <c r="P12" i="4"/>
  <c r="P29" i="4"/>
  <c r="P34" i="4"/>
  <c r="P33" i="4"/>
  <c r="P35" i="4"/>
  <c r="P32" i="4"/>
  <c r="P30" i="4"/>
  <c r="P28" i="4"/>
  <c r="P26" i="4"/>
  <c r="P27" i="4"/>
  <c r="P25" i="4"/>
  <c r="P24" i="4"/>
  <c r="P23" i="4"/>
  <c r="P22" i="4"/>
  <c r="P21" i="4"/>
  <c r="P20" i="4"/>
  <c r="P19" i="4"/>
  <c r="P18" i="4"/>
  <c r="P17" i="4"/>
  <c r="P16" i="4"/>
  <c r="P15" i="4"/>
  <c r="P14" i="4"/>
  <c r="P11" i="4"/>
  <c r="P7" i="4"/>
  <c r="P5" i="4"/>
  <c r="O36" i="4"/>
  <c r="N36" i="4"/>
  <c r="M36" i="4"/>
  <c r="L36" i="4"/>
  <c r="U31" i="4"/>
  <c r="U13" i="4"/>
  <c r="U10" i="4"/>
  <c r="U9" i="4"/>
  <c r="U6" i="4"/>
  <c r="U8" i="4"/>
  <c r="U4" i="4"/>
  <c r="U12" i="4"/>
  <c r="U29" i="4"/>
  <c r="U34" i="4"/>
  <c r="U33" i="4"/>
  <c r="U35" i="4"/>
  <c r="U32" i="4"/>
  <c r="U30" i="4"/>
  <c r="U28" i="4"/>
  <c r="U26" i="4"/>
  <c r="U27" i="4"/>
  <c r="U25" i="4"/>
  <c r="U24" i="4"/>
  <c r="U23" i="4"/>
  <c r="U22" i="4"/>
  <c r="U21" i="4"/>
  <c r="U20" i="4"/>
  <c r="U19" i="4"/>
  <c r="U18" i="4"/>
  <c r="U17" i="4"/>
  <c r="U16" i="4"/>
  <c r="U15" i="4"/>
  <c r="U14" i="4"/>
  <c r="U11" i="4"/>
  <c r="U7" i="4"/>
  <c r="U5" i="4"/>
  <c r="T36" i="4"/>
  <c r="S36" i="4"/>
  <c r="R36" i="4"/>
  <c r="Q36" i="4"/>
  <c r="Z31" i="4"/>
  <c r="Z13" i="4"/>
  <c r="Z10" i="4"/>
  <c r="Z9" i="4"/>
  <c r="Z6" i="4"/>
  <c r="Z8" i="4"/>
  <c r="Z4" i="4"/>
  <c r="Z12" i="4"/>
  <c r="Z29" i="4"/>
  <c r="Z34" i="4"/>
  <c r="Z33" i="4"/>
  <c r="Z35" i="4"/>
  <c r="Z32" i="4"/>
  <c r="Z30" i="4"/>
  <c r="Z28" i="4"/>
  <c r="Z26" i="4"/>
  <c r="Z27" i="4"/>
  <c r="Z25" i="4"/>
  <c r="Z24" i="4"/>
  <c r="Z23" i="4"/>
  <c r="Z22" i="4"/>
  <c r="Z21" i="4"/>
  <c r="Z20" i="4"/>
  <c r="Z19" i="4"/>
  <c r="Z18" i="4"/>
  <c r="Z17" i="4"/>
  <c r="Z16" i="4"/>
  <c r="Z15" i="4"/>
  <c r="Z14" i="4"/>
  <c r="Z11" i="4"/>
  <c r="Z7" i="4"/>
  <c r="Z5" i="4"/>
  <c r="Z36" i="4"/>
  <c r="Y36" i="4"/>
  <c r="AE36" i="4"/>
  <c r="AE31" i="4"/>
  <c r="AE13" i="4"/>
  <c r="AE10" i="4"/>
  <c r="AE9" i="4"/>
  <c r="AE6" i="4"/>
  <c r="AE8" i="4"/>
  <c r="AE4" i="4"/>
  <c r="AE12" i="4"/>
  <c r="AE29" i="4"/>
  <c r="AE34" i="4"/>
  <c r="AE33" i="4"/>
  <c r="AE35" i="4"/>
  <c r="AE32" i="4"/>
  <c r="AE30" i="4"/>
  <c r="AE28" i="4"/>
  <c r="AE26" i="4"/>
  <c r="AE27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1" i="4"/>
  <c r="AE7" i="4"/>
  <c r="AE5" i="4"/>
  <c r="AD36" i="4"/>
  <c r="B35" i="2"/>
  <c r="E35" i="2"/>
  <c r="F36" i="4" l="1"/>
  <c r="U36" i="4"/>
  <c r="R36" i="7"/>
  <c r="K36" i="4"/>
  <c r="P36" i="4"/>
</calcChain>
</file>

<file path=xl/comments1.xml><?xml version="1.0" encoding="utf-8"?>
<comments xmlns="http://schemas.openxmlformats.org/spreadsheetml/2006/main">
  <authors>
    <author>JJ</author>
  </authors>
  <commentList>
    <comment ref="AM3" authorId="0" shapeId="0">
      <text>
        <r>
          <rPr>
            <b/>
            <sz val="9"/>
            <color indexed="81"/>
            <rFont val="Tahoma"/>
            <family val="2"/>
            <charset val="238"/>
          </rPr>
          <t>JJ:</t>
        </r>
        <r>
          <rPr>
            <sz val="9"/>
            <color indexed="81"/>
            <rFont val="Tahoma"/>
            <family val="2"/>
            <charset val="238"/>
          </rPr>
          <t xml:space="preserve">
POZOR, změna metodiky ukazatele proti roku 2013: nyní je evidence nad 12 měsíců, dříve bylo nad 24 měs. (původní ukazatel není možno daty od MPSV pokrýt)</t>
        </r>
      </text>
    </comment>
  </commentList>
</comments>
</file>

<file path=xl/sharedStrings.xml><?xml version="1.0" encoding="utf-8"?>
<sst xmlns="http://schemas.openxmlformats.org/spreadsheetml/2006/main" count="1133" uniqueCount="254">
  <si>
    <t>Průměrný věk</t>
  </si>
  <si>
    <t>Buk</t>
  </si>
  <si>
    <t>Dolní Újezd</t>
  </si>
  <si>
    <t>Hradčany</t>
  </si>
  <si>
    <t>Lazníčky</t>
  </si>
  <si>
    <t>Lazníky</t>
  </si>
  <si>
    <t>Lhota</t>
  </si>
  <si>
    <t>Lipník nad Bečvou</t>
  </si>
  <si>
    <t>Oldřichov</t>
  </si>
  <si>
    <t>Oprostovice</t>
  </si>
  <si>
    <t>Osek nad Bečvou</t>
  </si>
  <si>
    <t>Pavlovice u Přerova</t>
  </si>
  <si>
    <t>Prosenice</t>
  </si>
  <si>
    <t>Radotín</t>
  </si>
  <si>
    <t>Radslavice</t>
  </si>
  <si>
    <t>Radvanice</t>
  </si>
  <si>
    <t>Sobíšky</t>
  </si>
  <si>
    <t>Soběchleby</t>
  </si>
  <si>
    <t>Sušice</t>
  </si>
  <si>
    <t>Tučín</t>
  </si>
  <si>
    <t>Veselíčko</t>
  </si>
  <si>
    <t>Žákovice</t>
  </si>
  <si>
    <t>Výkleky</t>
  </si>
  <si>
    <t>Zábeštní Lhota</t>
  </si>
  <si>
    <t>Šišma</t>
  </si>
  <si>
    <t>Jezernice</t>
  </si>
  <si>
    <t>Bohuslávky</t>
  </si>
  <si>
    <t>Grymov</t>
  </si>
  <si>
    <t>Dolní Nětčice</t>
  </si>
  <si>
    <t>Hlinsko</t>
  </si>
  <si>
    <t>Horní Nětčice</t>
  </si>
  <si>
    <t>Kladníky</t>
  </si>
  <si>
    <t>Týn nad Bečvou</t>
  </si>
  <si>
    <t>Celkem</t>
  </si>
  <si>
    <t>Obec</t>
  </si>
  <si>
    <t xml:space="preserve">Lazníky </t>
  </si>
  <si>
    <t>Obyvatelé ve věku 0–14 let celkem</t>
  </si>
  <si>
    <t>Obyvatelé ve věku 15–64 let celkem</t>
  </si>
  <si>
    <t>Obyvatelé ve věku 65 a více let celkem</t>
  </si>
  <si>
    <t>Index stáří</t>
  </si>
  <si>
    <t>Obyvatelstvo ve věku 15 a více</t>
  </si>
  <si>
    <t>bez vzdělání</t>
  </si>
  <si>
    <t>Základní vč. neukončeného</t>
  </si>
  <si>
    <t>VOŠ</t>
  </si>
  <si>
    <t>VŠ</t>
  </si>
  <si>
    <t>Nezjištěno</t>
  </si>
  <si>
    <t>MAS celkem</t>
  </si>
  <si>
    <t>Střední vč. vyučení (bez maturity)</t>
  </si>
  <si>
    <t>Úplné střední (s maturitou)</t>
  </si>
  <si>
    <t>nástavbové studium</t>
  </si>
  <si>
    <t>Počet</t>
  </si>
  <si>
    <t>%</t>
  </si>
  <si>
    <t>Obyvatelstvo</t>
  </si>
  <si>
    <t>Svobodní</t>
  </si>
  <si>
    <t>Ženatý/vdaná</t>
  </si>
  <si>
    <t>Rozvedení</t>
  </si>
  <si>
    <t>Vdovec/vdova</t>
  </si>
  <si>
    <t>Česká</t>
  </si>
  <si>
    <t>Moravská</t>
  </si>
  <si>
    <t>Slezská</t>
  </si>
  <si>
    <t>Slovenská</t>
  </si>
  <si>
    <t>Německá</t>
  </si>
  <si>
    <t>Polská</t>
  </si>
  <si>
    <t>Romská</t>
  </si>
  <si>
    <t>Ukrajinská</t>
  </si>
  <si>
    <t>Vietnamská</t>
  </si>
  <si>
    <t>z toho</t>
  </si>
  <si>
    <t>Církev československá husitská</t>
  </si>
  <si>
    <t>Českobratrská církev evangelická</t>
  </si>
  <si>
    <t>Náboženská společnost Svědkové Jehovovi</t>
  </si>
  <si>
    <t>Pravoslavná církev v českých zemích</t>
  </si>
  <si>
    <t>Církev Římskokatolická</t>
  </si>
  <si>
    <t>Bez víry</t>
  </si>
  <si>
    <t>Věřící bez církve</t>
  </si>
  <si>
    <t>Věřící v církvi</t>
  </si>
  <si>
    <t>Ekonomicky aktivní celkem</t>
  </si>
  <si>
    <t>Zaměstnaní</t>
  </si>
  <si>
    <t>Zaměstnanci</t>
  </si>
  <si>
    <t>Zaměstnavatelé</t>
  </si>
  <si>
    <t>OSVČ</t>
  </si>
  <si>
    <t>Nezaměstnaní</t>
  </si>
  <si>
    <t>z toho podle postavení v zaměstnání</t>
  </si>
  <si>
    <t>Pracující důchodci</t>
  </si>
  <si>
    <t>Ženy na MD</t>
  </si>
  <si>
    <t>ze zaměstnaných</t>
  </si>
  <si>
    <t>Ekonomicky neaktivní celkem</t>
  </si>
  <si>
    <t>Nepracující důchodci</t>
  </si>
  <si>
    <t>Žáci, studenti, učni</t>
  </si>
  <si>
    <t>Domácnosti celkem</t>
  </si>
  <si>
    <t>1 rodina</t>
  </si>
  <si>
    <t>bez závislých dětí</t>
  </si>
  <si>
    <t>se závislými dětmi</t>
  </si>
  <si>
    <t>úplné</t>
  </si>
  <si>
    <t>neúplné</t>
  </si>
  <si>
    <t>2 a více rodin</t>
  </si>
  <si>
    <t>Domácnost jednotlivců</t>
  </si>
  <si>
    <t>Vícečetné nerodinné domácnosti</t>
  </si>
  <si>
    <t>do zaměstnání</t>
  </si>
  <si>
    <t>v rámci obce</t>
  </si>
  <si>
    <t>do jiné obce okresu</t>
  </si>
  <si>
    <t>do jiného okresu kraje</t>
  </si>
  <si>
    <t>do jiného kraje</t>
  </si>
  <si>
    <t>do zahraničí</t>
  </si>
  <si>
    <t>do škol</t>
  </si>
  <si>
    <t>mimo obec</t>
  </si>
  <si>
    <t>Vyjíždějící celkem</t>
  </si>
  <si>
    <t>Státní organizace</t>
  </si>
  <si>
    <t>Akciové společnosti</t>
  </si>
  <si>
    <t>Družstevní organizace</t>
  </si>
  <si>
    <t>Živnostníci</t>
  </si>
  <si>
    <t>Svobodná povolání</t>
  </si>
  <si>
    <t>Zemědělští podnikatelé</t>
  </si>
  <si>
    <t>Míra ekonomické aktivity</t>
  </si>
  <si>
    <t>Míra nezaměstnanosti</t>
  </si>
  <si>
    <t>Dosažitelní uchazeči o zaměstnání</t>
  </si>
  <si>
    <t>Uchazeči o zaměstnání celkem</t>
  </si>
  <si>
    <t>Uchazeči absolventi</t>
  </si>
  <si>
    <t xml:space="preserve">Počet mladistvých uchazečů (do 18 let věku) - celkem    </t>
  </si>
  <si>
    <t xml:space="preserve">Počet uchazečů ve věku 50 let a více - celkem       </t>
  </si>
  <si>
    <t xml:space="preserve">Počet uchazečů - absolventů - celkem   </t>
  </si>
  <si>
    <t xml:space="preserve">Počet uchazečů - OZP - celkem                                   </t>
  </si>
  <si>
    <t>Průměrný věk uchazečů - celkem</t>
  </si>
  <si>
    <t>Podíl nezaměstnaných osob muži</t>
  </si>
  <si>
    <t>Podíl nezaměstnaných osob ženy</t>
  </si>
  <si>
    <t>Kategorie počtu zaměstnanců</t>
  </si>
  <si>
    <t>NACE</t>
  </si>
  <si>
    <t>205</t>
  </si>
  <si>
    <t>50 - 99 zaměstnanců</t>
  </si>
  <si>
    <t>01500</t>
  </si>
  <si>
    <t>Zemědělské družstvo Záhoří Soběchleby</t>
  </si>
  <si>
    <t>121</t>
  </si>
  <si>
    <t>Agrochov Jezernice, a.s.</t>
  </si>
  <si>
    <t>112</t>
  </si>
  <si>
    <t>10710</t>
  </si>
  <si>
    <t>PAULLA, s.r.o.</t>
  </si>
  <si>
    <t>331</t>
  </si>
  <si>
    <t>38110</t>
  </si>
  <si>
    <t>Technické služby Lipník nad Bečvou, příspěvková organizace</t>
  </si>
  <si>
    <t>33120</t>
  </si>
  <si>
    <t>M - MOOS, spol. s r.o.</t>
  </si>
  <si>
    <t>101</t>
  </si>
  <si>
    <t>16230</t>
  </si>
  <si>
    <t>Alois Bouchal - ALBO STOLAŘSTVÍ</t>
  </si>
  <si>
    <t>87301</t>
  </si>
  <si>
    <t>Domov Alfreda Skeneho Pavlovice u Přerova, příspěvková organizace</t>
  </si>
  <si>
    <t>100 - 199 zaměstnanců</t>
  </si>
  <si>
    <t>25720</t>
  </si>
  <si>
    <t>MetalPlast Lipník n. B. a.s.</t>
  </si>
  <si>
    <t>801</t>
  </si>
  <si>
    <t>84110</t>
  </si>
  <si>
    <t>Město Lipník nad Bečvou</t>
  </si>
  <si>
    <t>10810</t>
  </si>
  <si>
    <t>Hanácká potravinářská společnost s.r.o.</t>
  </si>
  <si>
    <t>Moravská zemědělská, akciová společnost</t>
  </si>
  <si>
    <t>Majetek</t>
  </si>
  <si>
    <t>Majetek/obyvatel</t>
  </si>
  <si>
    <t>Dluhová služba (%)</t>
  </si>
  <si>
    <t>Uchazeči v evidenci déle než 12 měs</t>
  </si>
  <si>
    <t>Forma</t>
  </si>
  <si>
    <t>Název</t>
  </si>
  <si>
    <t>Počet obyvatel</t>
  </si>
  <si>
    <t>opravy</t>
  </si>
  <si>
    <t>investice</t>
  </si>
  <si>
    <t>výdaje</t>
  </si>
  <si>
    <t>Průměr</t>
  </si>
  <si>
    <t>2008-2014</t>
  </si>
  <si>
    <t>změna 2008-2014</t>
  </si>
  <si>
    <t xml:space="preserve">Počet uchazečů - celkem </t>
  </si>
  <si>
    <t>Počet uchazečů - evidence nad 12 měsíců - celkem</t>
  </si>
  <si>
    <t>Podíl nezaměstnaných osob celkem</t>
  </si>
  <si>
    <t>.</t>
  </si>
  <si>
    <t>MAS Moravská brána</t>
  </si>
  <si>
    <t>Kraj 2014</t>
  </si>
  <si>
    <t>ČR 2014</t>
  </si>
  <si>
    <t xml:space="preserve">Počet uchazečů celkem </t>
  </si>
  <si>
    <t>PNO</t>
  </si>
  <si>
    <t>x</t>
  </si>
  <si>
    <t>Absolventi</t>
  </si>
  <si>
    <t xml:space="preserve">% </t>
  </si>
  <si>
    <t>Dlouhodobě nezaměstnaní 24měs+</t>
  </si>
  <si>
    <t xml:space="preserve">x  </t>
  </si>
  <si>
    <t>OZP</t>
  </si>
  <si>
    <t>Olomoucký kraj</t>
  </si>
  <si>
    <t>ČR</t>
  </si>
  <si>
    <t xml:space="preserve">Počet podniků </t>
  </si>
  <si>
    <t>Míra podnikatelské aktivity (počet podniků na 1000 obyv)</t>
  </si>
  <si>
    <t xml:space="preserve">MAS </t>
  </si>
  <si>
    <t>živnostníci</t>
  </si>
  <si>
    <t>celkem podnikatelů</t>
  </si>
  <si>
    <t>podíl živnostníků</t>
  </si>
  <si>
    <t>Kraj</t>
  </si>
  <si>
    <t>Obchodní společnosti (bez akciových)</t>
  </si>
  <si>
    <t xml:space="preserve">Ostatní </t>
  </si>
  <si>
    <t>Změna 2014 ku 2012</t>
  </si>
  <si>
    <t>Změna 2014 ku 2008</t>
  </si>
  <si>
    <t>RES - počet subjektů se zjištěnou aktivitou celkem</t>
  </si>
  <si>
    <t xml:space="preserve">Zemědělství, lesnictví, rybářství     </t>
  </si>
  <si>
    <t xml:space="preserve">Zpracovatelský průmysl     </t>
  </si>
  <si>
    <t xml:space="preserve">Stavebnictví              </t>
  </si>
  <si>
    <t>Velkoobchod a maloobchod; opravy a údržba motorových vozidel</t>
  </si>
  <si>
    <t xml:space="preserve">Profesní, vědecké a technické činnosti    </t>
  </si>
  <si>
    <t xml:space="preserve">Kulturní, zábavní a rekreační činnosti  </t>
  </si>
  <si>
    <t xml:space="preserve">Nezařazeno  </t>
  </si>
  <si>
    <t xml:space="preserve">Peněžnictví a pojišťovnictví     </t>
  </si>
  <si>
    <t>Výroba a rozvod elektřiny, plynu, tepla a klimatizovaného vzduchu</t>
  </si>
  <si>
    <t>Tabulka P6.8 Obyvatelstvo podle náboženské víry (SLBD, 2011)</t>
  </si>
  <si>
    <t>Tabulka P6.9 Obyvatelstvo podle ekonomické aktivity (SLDB, 2011)</t>
  </si>
  <si>
    <t>Tabulka P6.10 Nejvíce zastoupené obory hlavní činnosti mezi podnikatelskými subjekty</t>
  </si>
  <si>
    <t>Tabulka P6.11 Největší změny v počtech podnikatelských subjektů v oborech hlavní činnosti, pozitivní i negativní</t>
  </si>
  <si>
    <t>Tabulka 6.12 Vývoj počtu podnikatelských subjektů dle právních forem</t>
  </si>
  <si>
    <t>Tabulka 6.13 Vývoj podílu živnostníků na celkovém počtu aktivních podnikatelských subjektů ve srovnání s krajskými a celorepublikovými hodnotami.</t>
  </si>
  <si>
    <t xml:space="preserve">Tabulka P6.14 Největší zaměstnavatelé (k 31. 12. 2014) </t>
  </si>
  <si>
    <t>Tabulka P6.15 Míra podnikatelské aktivity - trend</t>
  </si>
  <si>
    <t>Tabulka P6.16 Vývoj nezaměstnanosti (2008 - 2014)</t>
  </si>
  <si>
    <t>Tabulka P6.17 Vývoj podílu nezaměstnaných osob (PNO) ve srovnání s krajem a ČR</t>
  </si>
  <si>
    <t>Tabulka 6.18 Vývoj počtů uchazečů o zaměstnání v rizikových skupinách</t>
  </si>
  <si>
    <t>Tabulka 6.20 Vyjíždějící do zaměstnání a škol (SLDB, 2011)</t>
  </si>
  <si>
    <t>Tabulka P6.21 Majetek obcí a dluhová služba (2013)</t>
  </si>
  <si>
    <t>Tabulka P6.22 Výdaje na opravy a investice (2008 - 2013)</t>
  </si>
  <si>
    <t>List 1: Tabulka P6.1 Vývoj osídlení (2008–2014)</t>
  </si>
  <si>
    <t>List 2: Tabulka P6.2 Migrace stěhováním v MAS Moravská brána (2008-2014)</t>
  </si>
  <si>
    <t>List 3: Tabulka P6.3 Věková struktura (2008–2014)</t>
  </si>
  <si>
    <t>List 4: Tabulka P6.4 Obyvatelstvo podle vzdělání (SLBD, 2011)</t>
  </si>
  <si>
    <t>List 5: Tabulka P6.5 Obyvatelstvo podle rodinného stavu (SLBD, 2011)</t>
  </si>
  <si>
    <t>List 6: Tabulka P6.6 Hospodařící domácnosti podle typu (SLDB, 2011)</t>
  </si>
  <si>
    <t>List 7: Tabulka P6.7 Obyvatelstvo podle národnosti (SLBD, 2011)</t>
  </si>
  <si>
    <t>List 8: Tabulka P6.8 Obyvatelstvo podle náboženské víry (SLBD, 2011)</t>
  </si>
  <si>
    <t>List 9: Tabulka P6.9: Obyvatelstvo podle ekonomické aktivity (SLDB, 2011)</t>
  </si>
  <si>
    <t>List 10: Tabulka P6.10 Nejvíce zastoupené obory hlavní činnosti mezi podnikatelskými subjekty (2008-2014)</t>
  </si>
  <si>
    <t>List 10: Tabulka P6.11 Největší změny v počtech podnikatelských subjektů v oborech hlavní činnosti, pozitivní i negativní (2008-2014)</t>
  </si>
  <si>
    <t>List 11: Tabulka 6.12 Vývoj počtu podnikatelských subjektů dle právních forem (2008-2014)</t>
  </si>
  <si>
    <t>List 12: Tabulka 6.13 Vývoj podílu živnostníků na celkovém počtu aktivních podnikatelských subjektů ve srovnání s krajskými a celorepublikovými hodnotami (2008-2014)</t>
  </si>
  <si>
    <t>List 13: Tabulka P6.14 Největší zaměstnavatelé (k 31. 12. 2014)</t>
  </si>
  <si>
    <t>List 14: Tabulka P6.15 Míra podnikatelské aktivity – trend (2008-2014)</t>
  </si>
  <si>
    <t>List 15: Tabulka P6.16 Vývoj nezaměstnanosti (2008 - 2014)</t>
  </si>
  <si>
    <t>List 16: Tabulka P6.17 Vývoj podílu nezaměstnaných osob (PNO) ve srovnání s krajem a ČR (2008-2014)</t>
  </si>
  <si>
    <t>List 17: Tabulka P6.18 Vývoj počtů uchazečů o zaměstnání v rizikových skupinách (2008-2014)</t>
  </si>
  <si>
    <t>List 18: Tabulka P6.19 Vyjíždějící do zaměstnání a škol (SLDB, 2011)</t>
  </si>
  <si>
    <t>List 19: Tabulka P6.20 Dokončené byty (2001-2013)</t>
  </si>
  <si>
    <t>List 20: Tabulka P6.21 Majetek obcí a dluhová služba (2013)</t>
  </si>
  <si>
    <t>List 21: Tabulka P6.22 Výdaje na opravy a investice (2008-2013)</t>
  </si>
  <si>
    <t>Příloha č. 6 Tabulkové přílohy</t>
  </si>
  <si>
    <t>Pořadí listů je počítáno od tohoto listu s obsahem dále:</t>
  </si>
  <si>
    <t>Tabulka P6.1 Vývoj osídlení (2008 – 2014)</t>
  </si>
  <si>
    <t>Tabulka P6.2: Migrace stěhováním v MAS Moravská brána (2008 - 2014)</t>
  </si>
  <si>
    <t>Tabulka P6.3 Věková struktura (2008 – 2014)</t>
  </si>
  <si>
    <t>Tabulka P6.4 Obyvatelstvo podle vzdělání (SLBD, 2011)</t>
  </si>
  <si>
    <t>Tabulka P6.5 Obyvatelstvo podle rodinného stavu (SLBD, 2011)</t>
  </si>
  <si>
    <t>Tabulka P6.6 Hospodařící domácnosti podle typu (SLDB, 2011)</t>
  </si>
  <si>
    <t>Tabulka P6.7 Obyvatelstvo podle národnosti (SLBD, 2011)</t>
  </si>
  <si>
    <t>Tabulka 6.20 Dokončené byty (2001 - 2014)</t>
  </si>
  <si>
    <t>Dokončené byty v rodinných domech 2001-14</t>
  </si>
  <si>
    <t>Dokončené byty celkem 2001-14 (vč. nástaveb a příst., domů pro seniory aj.)</t>
  </si>
  <si>
    <t>Dokončené byty v bytových domech 2001-14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</si>
</sst>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i/>
      <sz val="10"/>
      <color rgb="FF7F7F7F"/>
      <name val="Calibri"/>
      <family val="2"/>
      <charset val="238"/>
      <scheme val="minor"/>
    </font>
    <font>
      <b/>
      <i/>
      <sz val="10"/>
      <name val="Calibri  "/>
      <charset val="238"/>
    </font>
    <font>
      <sz val="11"/>
      <color theme="1"/>
      <name val="Calibri  "/>
      <charset val="238"/>
    </font>
    <font>
      <b/>
      <sz val="9"/>
      <color rgb="FF000000"/>
      <name val="Calibri  "/>
      <charset val="238"/>
    </font>
    <font>
      <sz val="9"/>
      <color rgb="FF000000"/>
      <name val="Calibri  "/>
      <charset val="238"/>
    </font>
    <font>
      <sz val="9"/>
      <name val="Calibri  "/>
      <charset val="238"/>
    </font>
    <font>
      <i/>
      <sz val="9"/>
      <name val="Calibri  "/>
      <charset val="238"/>
    </font>
    <font>
      <i/>
      <sz val="9"/>
      <color rgb="FF000000"/>
      <name val="Calibri  "/>
      <charset val="238"/>
    </font>
    <font>
      <b/>
      <i/>
      <sz val="9"/>
      <color rgb="FF000000"/>
      <name val="Calibri  "/>
      <charset val="238"/>
    </font>
    <font>
      <b/>
      <i/>
      <sz val="10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3" fillId="0" borderId="0"/>
  </cellStyleXfs>
  <cellXfs count="19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2" fillId="0" borderId="1" xfId="0" applyFont="1" applyBorder="1"/>
    <xf numFmtId="0" fontId="0" fillId="0" borderId="0" xfId="0"/>
    <xf numFmtId="0" fontId="2" fillId="0" borderId="0" xfId="0" applyFont="1" applyBorder="1"/>
    <xf numFmtId="0" fontId="0" fillId="0" borderId="0" xfId="0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/>
    <xf numFmtId="0" fontId="4" fillId="0" borderId="1" xfId="0" applyFont="1" applyBorder="1"/>
    <xf numFmtId="0" fontId="8" fillId="0" borderId="0" xfId="0" applyFont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3" fillId="5" borderId="1" xfId="0" applyFont="1" applyFill="1" applyBorder="1" applyAlignment="1">
      <alignment horizontal="center" textRotation="90" wrapText="1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3" fontId="8" fillId="0" borderId="1" xfId="2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3" fontId="8" fillId="0" borderId="1" xfId="3" applyNumberFormat="1" applyFon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/>
    </xf>
    <xf numFmtId="2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65" fontId="1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11" fillId="0" borderId="1" xfId="0" applyNumberFormat="1" applyFont="1" applyBorder="1"/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5" borderId="1" xfId="0" applyFont="1" applyFill="1" applyBorder="1"/>
    <xf numFmtId="0" fontId="11" fillId="7" borderId="1" xfId="0" applyFont="1" applyFill="1" applyBorder="1" applyAlignment="1">
      <alignment wrapText="1"/>
    </xf>
    <xf numFmtId="0" fontId="16" fillId="0" borderId="0" xfId="0" applyFont="1"/>
    <xf numFmtId="0" fontId="14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 applyProtection="1">
      <alignment horizontal="center"/>
    </xf>
    <xf numFmtId="0" fontId="11" fillId="2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13" fillId="2" borderId="1" xfId="0" applyFont="1" applyFill="1" applyBorder="1"/>
    <xf numFmtId="3" fontId="13" fillId="2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vertical="center"/>
    </xf>
    <xf numFmtId="3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11" fillId="0" borderId="1" xfId="0" applyNumberFormat="1" applyFont="1" applyBorder="1"/>
    <xf numFmtId="0" fontId="8" fillId="6" borderId="1" xfId="0" applyFont="1" applyFill="1" applyBorder="1"/>
    <xf numFmtId="0" fontId="13" fillId="6" borderId="1" xfId="0" applyFont="1" applyFill="1" applyBorder="1"/>
    <xf numFmtId="0" fontId="22" fillId="0" borderId="1" xfId="6" applyFont="1" applyFill="1" applyBorder="1" applyAlignment="1">
      <alignment wrapText="1"/>
    </xf>
    <xf numFmtId="0" fontId="21" fillId="5" borderId="1" xfId="6" applyFont="1" applyFill="1" applyBorder="1" applyAlignment="1">
      <alignment horizontal="left" wrapText="1"/>
    </xf>
    <xf numFmtId="0" fontId="4" fillId="7" borderId="1" xfId="0" applyFont="1" applyFill="1" applyBorder="1"/>
    <xf numFmtId="165" fontId="11" fillId="7" borderId="1" xfId="0" applyNumberFormat="1" applyFont="1" applyFill="1" applyBorder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/>
    <xf numFmtId="165" fontId="11" fillId="4" borderId="1" xfId="0" applyNumberFormat="1" applyFont="1" applyFill="1" applyBorder="1"/>
    <xf numFmtId="0" fontId="11" fillId="4" borderId="1" xfId="0" applyFont="1" applyFill="1" applyBorder="1"/>
    <xf numFmtId="166" fontId="11" fillId="4" borderId="1" xfId="0" applyNumberFormat="1" applyFont="1" applyFill="1" applyBorder="1"/>
    <xf numFmtId="0" fontId="11" fillId="7" borderId="1" xfId="0" applyFont="1" applyFill="1" applyBorder="1"/>
    <xf numFmtId="166" fontId="11" fillId="7" borderId="1" xfId="0" applyNumberFormat="1" applyFont="1" applyFill="1" applyBorder="1"/>
    <xf numFmtId="0" fontId="15" fillId="0" borderId="1" xfId="0" applyFont="1" applyBorder="1" applyAlignment="1">
      <alignment horizontal="right" vertical="center" wrapText="1"/>
    </xf>
    <xf numFmtId="0" fontId="11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/>
    <xf numFmtId="0" fontId="0" fillId="0" borderId="0" xfId="0" applyAlignment="1"/>
    <xf numFmtId="0" fontId="4" fillId="0" borderId="1" xfId="0" applyFont="1" applyBorder="1" applyAlignment="1">
      <alignment wrapText="1"/>
    </xf>
    <xf numFmtId="0" fontId="4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wrapText="1"/>
    </xf>
    <xf numFmtId="0" fontId="4" fillId="5" borderId="1" xfId="0" applyFont="1" applyFill="1" applyBorder="1"/>
    <xf numFmtId="0" fontId="14" fillId="5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horizontal="right"/>
    </xf>
    <xf numFmtId="0" fontId="13" fillId="3" borderId="1" xfId="0" applyFont="1" applyFill="1" applyBorder="1"/>
    <xf numFmtId="3" fontId="13" fillId="3" borderId="1" xfId="0" applyNumberFormat="1" applyFont="1" applyFill="1" applyBorder="1"/>
    <xf numFmtId="0" fontId="23" fillId="0" borderId="0" xfId="0" applyFont="1"/>
    <xf numFmtId="0" fontId="13" fillId="5" borderId="1" xfId="0" applyFont="1" applyFill="1" applyBorder="1"/>
    <xf numFmtId="0" fontId="8" fillId="0" borderId="1" xfId="0" applyFont="1" applyBorder="1"/>
    <xf numFmtId="3" fontId="4" fillId="0" borderId="1" xfId="0" applyNumberFormat="1" applyFont="1" applyBorder="1"/>
    <xf numFmtId="3" fontId="13" fillId="0" borderId="1" xfId="0" applyNumberFormat="1" applyFont="1" applyBorder="1"/>
    <xf numFmtId="3" fontId="8" fillId="4" borderId="1" xfId="0" applyNumberFormat="1" applyFont="1" applyFill="1" applyBorder="1"/>
    <xf numFmtId="3" fontId="11" fillId="3" borderId="1" xfId="0" applyNumberFormat="1" applyFont="1" applyFill="1" applyBorder="1"/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top" wrapText="1"/>
    </xf>
    <xf numFmtId="165" fontId="8" fillId="0" borderId="1" xfId="0" applyNumberFormat="1" applyFont="1" applyBorder="1" applyAlignment="1"/>
    <xf numFmtId="164" fontId="8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/>
    <xf numFmtId="164" fontId="8" fillId="3" borderId="1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/>
    <xf numFmtId="165" fontId="8" fillId="3" borderId="1" xfId="0" applyNumberFormat="1" applyFont="1" applyFill="1" applyBorder="1" applyAlignment="1"/>
    <xf numFmtId="1" fontId="8" fillId="3" borderId="1" xfId="0" applyNumberFormat="1" applyFont="1" applyFill="1" applyBorder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5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3" fontId="28" fillId="3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/>
    </xf>
    <xf numFmtId="3" fontId="26" fillId="2" borderId="1" xfId="0" applyNumberFormat="1" applyFont="1" applyFill="1" applyBorder="1" applyAlignment="1">
      <alignment horizontal="center" vertical="center"/>
    </xf>
    <xf numFmtId="2" fontId="31" fillId="2" borderId="1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justify" vertical="center"/>
    </xf>
    <xf numFmtId="0" fontId="37" fillId="0" borderId="0" xfId="0" applyFont="1" applyAlignment="1">
      <alignment horizontal="justify" vertical="center"/>
    </xf>
    <xf numFmtId="0" fontId="8" fillId="5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</cellXfs>
  <cellStyles count="8">
    <cellStyle name="Normální" xfId="0" builtinId="0"/>
    <cellStyle name="Normální 2" xfId="7"/>
    <cellStyle name="normální 3" xfId="4"/>
    <cellStyle name="normální 3 2" xfId="5"/>
    <cellStyle name="normální_C2007" xfId="2"/>
    <cellStyle name="normální_List1" xfId="1"/>
    <cellStyle name="normální_List2" xfId="6"/>
    <cellStyle name="normální_M200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2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2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7" sqref="A7"/>
    </sheetView>
  </sheetViews>
  <sheetFormatPr defaultColWidth="9.109375" defaultRowHeight="14.25" customHeight="1"/>
  <cols>
    <col min="1" max="1" width="128.44140625" style="151" customWidth="1"/>
    <col min="2" max="16384" width="9.109375" style="151"/>
  </cols>
  <sheetData>
    <row r="1" spans="1:1" ht="23.4">
      <c r="A1" s="150" t="s">
        <v>241</v>
      </c>
    </row>
    <row r="2" spans="1:1" ht="14.25" customHeight="1">
      <c r="A2" s="152"/>
    </row>
    <row r="3" spans="1:1" ht="14.25" customHeight="1">
      <c r="A3" s="152" t="s">
        <v>242</v>
      </c>
    </row>
    <row r="4" spans="1:1" ht="14.25" customHeight="1">
      <c r="A4" s="152"/>
    </row>
    <row r="5" spans="1:1" ht="14.25" customHeight="1">
      <c r="A5" s="153" t="s">
        <v>219</v>
      </c>
    </row>
    <row r="6" spans="1:1" ht="14.25" customHeight="1">
      <c r="A6" s="153" t="s">
        <v>220</v>
      </c>
    </row>
    <row r="7" spans="1:1" ht="14.25" customHeight="1">
      <c r="A7" s="153" t="s">
        <v>221</v>
      </c>
    </row>
    <row r="8" spans="1:1" ht="14.25" customHeight="1">
      <c r="A8" s="153" t="s">
        <v>222</v>
      </c>
    </row>
    <row r="9" spans="1:1" ht="14.25" customHeight="1">
      <c r="A9" s="153" t="s">
        <v>223</v>
      </c>
    </row>
    <row r="10" spans="1:1" ht="14.25" customHeight="1">
      <c r="A10" s="153" t="s">
        <v>224</v>
      </c>
    </row>
    <row r="11" spans="1:1" ht="14.25" customHeight="1">
      <c r="A11" s="153" t="s">
        <v>225</v>
      </c>
    </row>
    <row r="12" spans="1:1" ht="14.25" customHeight="1">
      <c r="A12" s="153" t="s">
        <v>226</v>
      </c>
    </row>
    <row r="13" spans="1:1" ht="14.25" customHeight="1">
      <c r="A13" s="153" t="s">
        <v>227</v>
      </c>
    </row>
    <row r="14" spans="1:1" ht="14.25" customHeight="1">
      <c r="A14" s="153" t="s">
        <v>228</v>
      </c>
    </row>
    <row r="15" spans="1:1" ht="14.25" customHeight="1">
      <c r="A15" s="153" t="s">
        <v>229</v>
      </c>
    </row>
    <row r="16" spans="1:1" ht="14.25" customHeight="1">
      <c r="A16" s="153" t="s">
        <v>230</v>
      </c>
    </row>
    <row r="17" spans="1:1" ht="14.25" customHeight="1">
      <c r="A17" s="153" t="s">
        <v>231</v>
      </c>
    </row>
    <row r="18" spans="1:1" ht="14.25" customHeight="1">
      <c r="A18" s="153" t="s">
        <v>232</v>
      </c>
    </row>
    <row r="19" spans="1:1" ht="14.25" customHeight="1">
      <c r="A19" s="153" t="s">
        <v>233</v>
      </c>
    </row>
    <row r="20" spans="1:1" ht="14.25" customHeight="1">
      <c r="A20" s="153" t="s">
        <v>234</v>
      </c>
    </row>
    <row r="21" spans="1:1" ht="14.25" customHeight="1">
      <c r="A21" s="153" t="s">
        <v>235</v>
      </c>
    </row>
    <row r="22" spans="1:1" ht="14.25" customHeight="1">
      <c r="A22" s="154" t="s">
        <v>236</v>
      </c>
    </row>
    <row r="23" spans="1:1" ht="14.25" customHeight="1">
      <c r="A23" s="154" t="s">
        <v>237</v>
      </c>
    </row>
    <row r="24" spans="1:1" ht="14.25" customHeight="1">
      <c r="A24" s="153" t="s">
        <v>238</v>
      </c>
    </row>
    <row r="25" spans="1:1" ht="14.25" customHeight="1">
      <c r="A25" s="153" t="s">
        <v>239</v>
      </c>
    </row>
    <row r="26" spans="1:1" ht="14.25" customHeight="1">
      <c r="A26" s="153" t="s">
        <v>240</v>
      </c>
    </row>
    <row r="27" spans="1:1" ht="14.25" customHeight="1">
      <c r="A27" s="152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W38"/>
  <sheetViews>
    <sheetView view="pageLayout" zoomScaleNormal="100" workbookViewId="0">
      <selection activeCell="Q1" sqref="Q1"/>
    </sheetView>
  </sheetViews>
  <sheetFormatPr defaultRowHeight="14.4"/>
  <cols>
    <col min="1" max="1" width="14.44140625" customWidth="1"/>
    <col min="2" max="2" width="10" style="4" customWidth="1"/>
    <col min="3" max="3" width="10.33203125" customWidth="1"/>
    <col min="4" max="23" width="6.44140625" customWidth="1"/>
  </cols>
  <sheetData>
    <row r="1" spans="1:23" ht="14.4" customHeight="1">
      <c r="A1" s="53" t="s">
        <v>206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4.4" customHeight="1">
      <c r="A2" s="170" t="s">
        <v>34</v>
      </c>
      <c r="B2" s="162" t="s">
        <v>112</v>
      </c>
      <c r="C2" s="162" t="s">
        <v>75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3"/>
      <c r="R2" s="162" t="s">
        <v>85</v>
      </c>
      <c r="S2" s="169"/>
      <c r="T2" s="169"/>
      <c r="U2" s="169"/>
      <c r="V2" s="163"/>
      <c r="W2" s="173" t="s">
        <v>45</v>
      </c>
    </row>
    <row r="3" spans="1:23" ht="14.4" customHeight="1">
      <c r="A3" s="171"/>
      <c r="B3" s="164"/>
      <c r="C3" s="164"/>
      <c r="D3" s="162" t="s">
        <v>76</v>
      </c>
      <c r="E3" s="169"/>
      <c r="F3" s="168" t="s">
        <v>81</v>
      </c>
      <c r="G3" s="168"/>
      <c r="H3" s="168"/>
      <c r="I3" s="168"/>
      <c r="J3" s="168"/>
      <c r="K3" s="159"/>
      <c r="L3" s="162" t="s">
        <v>84</v>
      </c>
      <c r="M3" s="169"/>
      <c r="N3" s="169"/>
      <c r="O3" s="163"/>
      <c r="P3" s="162" t="s">
        <v>80</v>
      </c>
      <c r="Q3" s="163"/>
      <c r="R3" s="164"/>
      <c r="S3" s="158" t="s">
        <v>66</v>
      </c>
      <c r="T3" s="168"/>
      <c r="U3" s="168"/>
      <c r="V3" s="159"/>
      <c r="W3" s="174"/>
    </row>
    <row r="4" spans="1:23" ht="30.6" customHeight="1">
      <c r="A4" s="171"/>
      <c r="B4" s="164"/>
      <c r="C4" s="164"/>
      <c r="D4" s="166"/>
      <c r="E4" s="177"/>
      <c r="F4" s="158" t="s">
        <v>77</v>
      </c>
      <c r="G4" s="159"/>
      <c r="H4" s="158" t="s">
        <v>78</v>
      </c>
      <c r="I4" s="159"/>
      <c r="J4" s="158" t="s">
        <v>79</v>
      </c>
      <c r="K4" s="159"/>
      <c r="L4" s="158" t="s">
        <v>82</v>
      </c>
      <c r="M4" s="159"/>
      <c r="N4" s="168" t="s">
        <v>83</v>
      </c>
      <c r="O4" s="159"/>
      <c r="P4" s="166"/>
      <c r="Q4" s="167"/>
      <c r="R4" s="166"/>
      <c r="S4" s="158" t="s">
        <v>86</v>
      </c>
      <c r="T4" s="159"/>
      <c r="U4" s="158" t="s">
        <v>87</v>
      </c>
      <c r="V4" s="159"/>
      <c r="W4" s="175"/>
    </row>
    <row r="5" spans="1:23" ht="20.399999999999999" customHeight="1">
      <c r="A5" s="172"/>
      <c r="B5" s="166"/>
      <c r="C5" s="166"/>
      <c r="D5" s="54" t="s">
        <v>50</v>
      </c>
      <c r="E5" s="54" t="s">
        <v>51</v>
      </c>
      <c r="F5" s="54" t="s">
        <v>50</v>
      </c>
      <c r="G5" s="54" t="s">
        <v>51</v>
      </c>
      <c r="H5" s="54" t="s">
        <v>50</v>
      </c>
      <c r="I5" s="54" t="s">
        <v>51</v>
      </c>
      <c r="J5" s="54" t="s">
        <v>50</v>
      </c>
      <c r="K5" s="54" t="s">
        <v>51</v>
      </c>
      <c r="L5" s="54" t="s">
        <v>50</v>
      </c>
      <c r="M5" s="54" t="s">
        <v>51</v>
      </c>
      <c r="N5" s="148" t="s">
        <v>50</v>
      </c>
      <c r="O5" s="54" t="s">
        <v>51</v>
      </c>
      <c r="P5" s="54" t="s">
        <v>50</v>
      </c>
      <c r="Q5" s="54" t="s">
        <v>51</v>
      </c>
      <c r="R5" s="148" t="s">
        <v>50</v>
      </c>
      <c r="S5" s="54" t="s">
        <v>50</v>
      </c>
      <c r="T5" s="54" t="s">
        <v>51</v>
      </c>
      <c r="U5" s="54" t="s">
        <v>50</v>
      </c>
      <c r="V5" s="54" t="s">
        <v>51</v>
      </c>
      <c r="W5" s="54" t="s">
        <v>50</v>
      </c>
    </row>
    <row r="6" spans="1:23">
      <c r="A6" s="55" t="s">
        <v>26</v>
      </c>
      <c r="B6" s="58">
        <v>55.517241379310342</v>
      </c>
      <c r="C6" s="56">
        <v>161</v>
      </c>
      <c r="D6" s="57">
        <v>126</v>
      </c>
      <c r="E6" s="58">
        <f>D6*100/C6</f>
        <v>78.260869565217391</v>
      </c>
      <c r="F6" s="57">
        <v>105</v>
      </c>
      <c r="G6" s="58">
        <f>F6*100/D6</f>
        <v>83.333333333333329</v>
      </c>
      <c r="H6" s="57">
        <v>1</v>
      </c>
      <c r="I6" s="58">
        <f>H6*100/D6</f>
        <v>0.79365079365079361</v>
      </c>
      <c r="J6" s="57">
        <v>13</v>
      </c>
      <c r="K6" s="58">
        <f>J6*100/D6</f>
        <v>10.317460317460318</v>
      </c>
      <c r="L6" s="57">
        <v>2</v>
      </c>
      <c r="M6" s="58">
        <f>L6*100/D6</f>
        <v>1.5873015873015872</v>
      </c>
      <c r="N6" s="57">
        <v>1</v>
      </c>
      <c r="O6" s="58">
        <f>N6*100/D6</f>
        <v>0.79365079365079361</v>
      </c>
      <c r="P6" s="133">
        <v>35</v>
      </c>
      <c r="Q6" s="59">
        <f>P6*100/C6</f>
        <v>21.739130434782609</v>
      </c>
      <c r="R6" s="133">
        <v>167</v>
      </c>
      <c r="S6" s="133">
        <v>91</v>
      </c>
      <c r="T6" s="59">
        <f>S6*100/R6</f>
        <v>54.491017964071858</v>
      </c>
      <c r="U6" s="133">
        <v>42</v>
      </c>
      <c r="V6" s="59">
        <f>U6*100/R6</f>
        <v>25.149700598802394</v>
      </c>
      <c r="W6" s="57">
        <v>10</v>
      </c>
    </row>
    <row r="7" spans="1:23">
      <c r="A7" s="55" t="s">
        <v>1</v>
      </c>
      <c r="B7" s="58">
        <v>55.183946488294318</v>
      </c>
      <c r="C7" s="60">
        <v>165</v>
      </c>
      <c r="D7" s="61">
        <v>137</v>
      </c>
      <c r="E7" s="58">
        <f t="shared" ref="E7:E38" si="0">D7*100/C7</f>
        <v>83.030303030303031</v>
      </c>
      <c r="F7" s="61">
        <v>115</v>
      </c>
      <c r="G7" s="58">
        <f t="shared" ref="G7:G38" si="1">F7*100/D7</f>
        <v>83.941605839416056</v>
      </c>
      <c r="H7" s="61">
        <v>4</v>
      </c>
      <c r="I7" s="58">
        <f t="shared" ref="I7:I38" si="2">H7*100/D7</f>
        <v>2.9197080291970803</v>
      </c>
      <c r="J7" s="61">
        <v>14</v>
      </c>
      <c r="K7" s="58">
        <f t="shared" ref="K7:K38" si="3">J7*100/D7</f>
        <v>10.218978102189782</v>
      </c>
      <c r="L7" s="61">
        <v>1</v>
      </c>
      <c r="M7" s="58">
        <f t="shared" ref="M7:M38" si="4">L7*100/D7</f>
        <v>0.72992700729927007</v>
      </c>
      <c r="N7" s="61">
        <v>0</v>
      </c>
      <c r="O7" s="58">
        <f t="shared" ref="O7:O38" si="5">N7*100/D7</f>
        <v>0</v>
      </c>
      <c r="P7" s="134">
        <v>28</v>
      </c>
      <c r="Q7" s="59">
        <f t="shared" ref="Q7:Q38" si="6">P7*100/C7</f>
        <v>16.969696969696969</v>
      </c>
      <c r="R7" s="134">
        <v>169</v>
      </c>
      <c r="S7" s="134">
        <v>89</v>
      </c>
      <c r="T7" s="59">
        <f t="shared" ref="T7:T38" si="7">S7*100/R7</f>
        <v>52.662721893491124</v>
      </c>
      <c r="U7" s="134">
        <v>60</v>
      </c>
      <c r="V7" s="59">
        <f t="shared" ref="V7:V38" si="8">U7*100/R7</f>
        <v>35.502958579881657</v>
      </c>
      <c r="W7" s="61">
        <v>9</v>
      </c>
    </row>
    <row r="8" spans="1:23">
      <c r="A8" s="55" t="s">
        <v>28</v>
      </c>
      <c r="B8" s="58">
        <v>53.218884120171673</v>
      </c>
      <c r="C8" s="56">
        <v>124</v>
      </c>
      <c r="D8" s="57">
        <v>112</v>
      </c>
      <c r="E8" s="58">
        <f t="shared" si="0"/>
        <v>90.322580645161295</v>
      </c>
      <c r="F8" s="57">
        <v>98</v>
      </c>
      <c r="G8" s="58">
        <f t="shared" si="1"/>
        <v>87.5</v>
      </c>
      <c r="H8" s="57">
        <v>2</v>
      </c>
      <c r="I8" s="58">
        <f t="shared" si="2"/>
        <v>1.7857142857142858</v>
      </c>
      <c r="J8" s="57">
        <v>10</v>
      </c>
      <c r="K8" s="58">
        <f t="shared" si="3"/>
        <v>8.9285714285714288</v>
      </c>
      <c r="L8" s="57">
        <v>4</v>
      </c>
      <c r="M8" s="58">
        <f t="shared" si="4"/>
        <v>3.5714285714285716</v>
      </c>
      <c r="N8" s="57">
        <v>2</v>
      </c>
      <c r="O8" s="58">
        <f t="shared" si="5"/>
        <v>1.7857142857142858</v>
      </c>
      <c r="P8" s="133">
        <v>12</v>
      </c>
      <c r="Q8" s="59">
        <f t="shared" si="6"/>
        <v>9.67741935483871</v>
      </c>
      <c r="R8" s="133">
        <v>136</v>
      </c>
      <c r="S8" s="133">
        <v>79</v>
      </c>
      <c r="T8" s="59">
        <f t="shared" si="7"/>
        <v>58.088235294117645</v>
      </c>
      <c r="U8" s="133">
        <v>39</v>
      </c>
      <c r="V8" s="59">
        <f t="shared" si="8"/>
        <v>28.676470588235293</v>
      </c>
      <c r="W8" s="57">
        <v>5</v>
      </c>
    </row>
    <row r="9" spans="1:23">
      <c r="A9" s="55" t="s">
        <v>2</v>
      </c>
      <c r="B9" s="58">
        <v>54.19921875</v>
      </c>
      <c r="C9" s="60">
        <v>555</v>
      </c>
      <c r="D9" s="61">
        <v>489</v>
      </c>
      <c r="E9" s="58">
        <f t="shared" si="0"/>
        <v>88.108108108108112</v>
      </c>
      <c r="F9" s="61">
        <v>408</v>
      </c>
      <c r="G9" s="58">
        <f t="shared" si="1"/>
        <v>83.435582822085891</v>
      </c>
      <c r="H9" s="61">
        <v>17</v>
      </c>
      <c r="I9" s="58">
        <f t="shared" si="2"/>
        <v>3.4764826175869121</v>
      </c>
      <c r="J9" s="61">
        <v>47</v>
      </c>
      <c r="K9" s="58">
        <f t="shared" si="3"/>
        <v>9.6114519427402865</v>
      </c>
      <c r="L9" s="61">
        <v>10</v>
      </c>
      <c r="M9" s="58">
        <f t="shared" si="4"/>
        <v>2.0449897750511248</v>
      </c>
      <c r="N9" s="61">
        <v>7</v>
      </c>
      <c r="O9" s="58">
        <f t="shared" si="5"/>
        <v>1.4314928425357873</v>
      </c>
      <c r="P9" s="134">
        <v>66</v>
      </c>
      <c r="Q9" s="59">
        <f t="shared" si="6"/>
        <v>11.891891891891891</v>
      </c>
      <c r="R9" s="134">
        <v>575</v>
      </c>
      <c r="S9" s="134">
        <v>267</v>
      </c>
      <c r="T9" s="59">
        <f t="shared" si="7"/>
        <v>46.434782608695649</v>
      </c>
      <c r="U9" s="134">
        <v>193</v>
      </c>
      <c r="V9" s="59">
        <f t="shared" si="8"/>
        <v>33.565217391304351</v>
      </c>
      <c r="W9" s="61">
        <v>23</v>
      </c>
    </row>
    <row r="10" spans="1:23">
      <c r="A10" s="55" t="s">
        <v>27</v>
      </c>
      <c r="B10" s="58">
        <v>63.265306122448976</v>
      </c>
      <c r="C10" s="56">
        <v>93</v>
      </c>
      <c r="D10" s="57">
        <v>87</v>
      </c>
      <c r="E10" s="58">
        <f t="shared" si="0"/>
        <v>93.548387096774192</v>
      </c>
      <c r="F10" s="57">
        <v>71</v>
      </c>
      <c r="G10" s="58">
        <f t="shared" si="1"/>
        <v>81.609195402298852</v>
      </c>
      <c r="H10" s="57">
        <v>2</v>
      </c>
      <c r="I10" s="58">
        <f t="shared" si="2"/>
        <v>2.2988505747126435</v>
      </c>
      <c r="J10" s="57">
        <v>7</v>
      </c>
      <c r="K10" s="58">
        <f t="shared" si="3"/>
        <v>8.0459770114942533</v>
      </c>
      <c r="L10" s="57">
        <v>3</v>
      </c>
      <c r="M10" s="58">
        <f t="shared" si="4"/>
        <v>3.4482758620689653</v>
      </c>
      <c r="N10" s="57">
        <v>0</v>
      </c>
      <c r="O10" s="58">
        <f t="shared" si="5"/>
        <v>0</v>
      </c>
      <c r="P10" s="133">
        <v>6</v>
      </c>
      <c r="Q10" s="59">
        <f t="shared" si="6"/>
        <v>6.4516129032258061</v>
      </c>
      <c r="R10" s="133">
        <v>64</v>
      </c>
      <c r="S10" s="133">
        <v>28</v>
      </c>
      <c r="T10" s="59">
        <f t="shared" si="7"/>
        <v>43.75</v>
      </c>
      <c r="U10" s="133">
        <v>22</v>
      </c>
      <c r="V10" s="59">
        <f t="shared" si="8"/>
        <v>34.375</v>
      </c>
      <c r="W10" s="57">
        <v>4</v>
      </c>
    </row>
    <row r="11" spans="1:23">
      <c r="A11" s="55" t="s">
        <v>29</v>
      </c>
      <c r="B11" s="58">
        <v>53.005464480874316</v>
      </c>
      <c r="C11" s="56">
        <v>97</v>
      </c>
      <c r="D11" s="57">
        <v>91</v>
      </c>
      <c r="E11" s="58">
        <f t="shared" si="0"/>
        <v>93.814432989690715</v>
      </c>
      <c r="F11" s="57">
        <v>76</v>
      </c>
      <c r="G11" s="58">
        <f t="shared" si="1"/>
        <v>83.516483516483518</v>
      </c>
      <c r="H11" s="57">
        <v>1</v>
      </c>
      <c r="I11" s="58">
        <f t="shared" si="2"/>
        <v>1.098901098901099</v>
      </c>
      <c r="J11" s="57">
        <v>11</v>
      </c>
      <c r="K11" s="58">
        <f t="shared" si="3"/>
        <v>12.087912087912088</v>
      </c>
      <c r="L11" s="57">
        <v>1</v>
      </c>
      <c r="M11" s="58">
        <f t="shared" si="4"/>
        <v>1.098901098901099</v>
      </c>
      <c r="N11" s="57">
        <v>2</v>
      </c>
      <c r="O11" s="58">
        <f t="shared" si="5"/>
        <v>2.197802197802198</v>
      </c>
      <c r="P11" s="133">
        <v>6</v>
      </c>
      <c r="Q11" s="59">
        <f t="shared" si="6"/>
        <v>6.1855670103092786</v>
      </c>
      <c r="R11" s="133">
        <v>109</v>
      </c>
      <c r="S11" s="133">
        <v>55</v>
      </c>
      <c r="T11" s="59">
        <f t="shared" si="7"/>
        <v>50.458715596330272</v>
      </c>
      <c r="U11" s="133">
        <v>32</v>
      </c>
      <c r="V11" s="59">
        <f t="shared" si="8"/>
        <v>29.357798165137616</v>
      </c>
      <c r="W11" s="57">
        <v>3</v>
      </c>
    </row>
    <row r="12" spans="1:23">
      <c r="A12" s="55" t="s">
        <v>30</v>
      </c>
      <c r="B12" s="58">
        <v>55.609756097560975</v>
      </c>
      <c r="C12" s="56">
        <v>114</v>
      </c>
      <c r="D12" s="57">
        <v>102</v>
      </c>
      <c r="E12" s="58">
        <f t="shared" si="0"/>
        <v>89.473684210526315</v>
      </c>
      <c r="F12" s="57">
        <v>83</v>
      </c>
      <c r="G12" s="58">
        <f t="shared" si="1"/>
        <v>81.372549019607845</v>
      </c>
      <c r="H12" s="57">
        <v>1</v>
      </c>
      <c r="I12" s="58">
        <f t="shared" si="2"/>
        <v>0.98039215686274506</v>
      </c>
      <c r="J12" s="57">
        <v>13</v>
      </c>
      <c r="K12" s="58">
        <f t="shared" si="3"/>
        <v>12.745098039215685</v>
      </c>
      <c r="L12" s="57">
        <v>2</v>
      </c>
      <c r="M12" s="58">
        <f t="shared" si="4"/>
        <v>1.9607843137254901</v>
      </c>
      <c r="N12" s="57">
        <v>2</v>
      </c>
      <c r="O12" s="58">
        <f t="shared" si="5"/>
        <v>1.9607843137254901</v>
      </c>
      <c r="P12" s="133">
        <v>12</v>
      </c>
      <c r="Q12" s="59">
        <f t="shared" si="6"/>
        <v>10.526315789473685</v>
      </c>
      <c r="R12" s="133">
        <v>104</v>
      </c>
      <c r="S12" s="133">
        <v>58</v>
      </c>
      <c r="T12" s="59">
        <f t="shared" si="7"/>
        <v>55.769230769230766</v>
      </c>
      <c r="U12" s="133">
        <v>27</v>
      </c>
      <c r="V12" s="59">
        <f t="shared" si="8"/>
        <v>25.96153846153846</v>
      </c>
      <c r="W12" s="57">
        <v>5</v>
      </c>
    </row>
    <row r="13" spans="1:23">
      <c r="A13" s="55" t="s">
        <v>3</v>
      </c>
      <c r="B13" s="58">
        <v>56.140350877192979</v>
      </c>
      <c r="C13" s="56">
        <v>128</v>
      </c>
      <c r="D13" s="57">
        <v>116</v>
      </c>
      <c r="E13" s="58">
        <f t="shared" si="0"/>
        <v>90.625</v>
      </c>
      <c r="F13" s="57">
        <v>103</v>
      </c>
      <c r="G13" s="58">
        <f t="shared" si="1"/>
        <v>88.793103448275858</v>
      </c>
      <c r="H13" s="57">
        <v>4</v>
      </c>
      <c r="I13" s="58">
        <f t="shared" si="2"/>
        <v>3.4482758620689653</v>
      </c>
      <c r="J13" s="57">
        <v>6</v>
      </c>
      <c r="K13" s="58">
        <f t="shared" si="3"/>
        <v>5.1724137931034484</v>
      </c>
      <c r="L13" s="57">
        <v>2</v>
      </c>
      <c r="M13" s="58">
        <f t="shared" si="4"/>
        <v>1.7241379310344827</v>
      </c>
      <c r="N13" s="57">
        <v>4</v>
      </c>
      <c r="O13" s="58">
        <f t="shared" si="5"/>
        <v>3.4482758620689653</v>
      </c>
      <c r="P13" s="133">
        <v>12</v>
      </c>
      <c r="Q13" s="59">
        <f t="shared" si="6"/>
        <v>9.375</v>
      </c>
      <c r="R13" s="133">
        <v>139</v>
      </c>
      <c r="S13" s="133">
        <v>66</v>
      </c>
      <c r="T13" s="59">
        <f t="shared" si="7"/>
        <v>47.482014388489212</v>
      </c>
      <c r="U13" s="133">
        <v>44</v>
      </c>
      <c r="V13" s="59">
        <f t="shared" si="8"/>
        <v>31.654676258992804</v>
      </c>
      <c r="W13" s="57">
        <v>4</v>
      </c>
    </row>
    <row r="14" spans="1:23">
      <c r="A14" s="55" t="s">
        <v>25</v>
      </c>
      <c r="B14" s="58">
        <v>56.25</v>
      </c>
      <c r="C14" s="56">
        <v>324</v>
      </c>
      <c r="D14" s="57">
        <v>267</v>
      </c>
      <c r="E14" s="58">
        <f t="shared" si="0"/>
        <v>82.407407407407405</v>
      </c>
      <c r="F14" s="57">
        <v>212</v>
      </c>
      <c r="G14" s="58">
        <f t="shared" si="1"/>
        <v>79.400749063670418</v>
      </c>
      <c r="H14" s="57">
        <v>9</v>
      </c>
      <c r="I14" s="58">
        <f t="shared" si="2"/>
        <v>3.3707865168539324</v>
      </c>
      <c r="J14" s="57">
        <v>35</v>
      </c>
      <c r="K14" s="58">
        <f t="shared" si="3"/>
        <v>13.108614232209737</v>
      </c>
      <c r="L14" s="57">
        <v>7</v>
      </c>
      <c r="M14" s="58">
        <f t="shared" si="4"/>
        <v>2.6217228464419478</v>
      </c>
      <c r="N14" s="57">
        <v>3</v>
      </c>
      <c r="O14" s="58">
        <f t="shared" si="5"/>
        <v>1.1235955056179776</v>
      </c>
      <c r="P14" s="133">
        <v>57</v>
      </c>
      <c r="Q14" s="59">
        <f t="shared" si="6"/>
        <v>17.592592592592592</v>
      </c>
      <c r="R14" s="133">
        <v>288</v>
      </c>
      <c r="S14" s="133">
        <v>146</v>
      </c>
      <c r="T14" s="59">
        <f t="shared" si="7"/>
        <v>50.694444444444443</v>
      </c>
      <c r="U14" s="133">
        <v>100</v>
      </c>
      <c r="V14" s="59">
        <f t="shared" si="8"/>
        <v>34.722222222222221</v>
      </c>
      <c r="W14" s="57">
        <v>30</v>
      </c>
    </row>
    <row r="15" spans="1:23">
      <c r="A15" s="55" t="s">
        <v>31</v>
      </c>
      <c r="B15" s="58">
        <v>50.757575757575758</v>
      </c>
      <c r="C15" s="56">
        <v>67</v>
      </c>
      <c r="D15" s="57">
        <v>58</v>
      </c>
      <c r="E15" s="58">
        <f t="shared" si="0"/>
        <v>86.567164179104481</v>
      </c>
      <c r="F15" s="57">
        <v>50</v>
      </c>
      <c r="G15" s="58">
        <f t="shared" si="1"/>
        <v>86.206896551724142</v>
      </c>
      <c r="H15" s="57">
        <v>1</v>
      </c>
      <c r="I15" s="58">
        <f t="shared" si="2"/>
        <v>1.7241379310344827</v>
      </c>
      <c r="J15" s="57">
        <v>5</v>
      </c>
      <c r="K15" s="58">
        <f t="shared" si="3"/>
        <v>8.6206896551724146</v>
      </c>
      <c r="L15" s="57">
        <v>2</v>
      </c>
      <c r="M15" s="58">
        <f t="shared" si="4"/>
        <v>3.4482758620689653</v>
      </c>
      <c r="N15" s="57">
        <v>2</v>
      </c>
      <c r="O15" s="58">
        <f t="shared" si="5"/>
        <v>3.4482758620689653</v>
      </c>
      <c r="P15" s="133">
        <v>9</v>
      </c>
      <c r="Q15" s="59">
        <f t="shared" si="6"/>
        <v>13.432835820895523</v>
      </c>
      <c r="R15" s="133">
        <v>78</v>
      </c>
      <c r="S15" s="133">
        <v>40</v>
      </c>
      <c r="T15" s="59">
        <f t="shared" si="7"/>
        <v>51.282051282051285</v>
      </c>
      <c r="U15" s="133">
        <v>25</v>
      </c>
      <c r="V15" s="59">
        <f t="shared" si="8"/>
        <v>32.051282051282051</v>
      </c>
      <c r="W15" s="57">
        <v>4</v>
      </c>
    </row>
    <row r="16" spans="1:23">
      <c r="A16" s="55" t="s">
        <v>4</v>
      </c>
      <c r="B16" s="58">
        <v>50.828729281767956</v>
      </c>
      <c r="C16" s="56">
        <v>92</v>
      </c>
      <c r="D16" s="57">
        <v>82</v>
      </c>
      <c r="E16" s="58">
        <f t="shared" si="0"/>
        <v>89.130434782608702</v>
      </c>
      <c r="F16" s="57">
        <v>69</v>
      </c>
      <c r="G16" s="58">
        <f t="shared" si="1"/>
        <v>84.146341463414629</v>
      </c>
      <c r="H16" s="57">
        <v>1</v>
      </c>
      <c r="I16" s="58">
        <f t="shared" si="2"/>
        <v>1.2195121951219512</v>
      </c>
      <c r="J16" s="57">
        <v>11</v>
      </c>
      <c r="K16" s="58">
        <f t="shared" si="3"/>
        <v>13.414634146341463</v>
      </c>
      <c r="L16" s="57">
        <v>4</v>
      </c>
      <c r="M16" s="58">
        <f t="shared" si="4"/>
        <v>4.8780487804878048</v>
      </c>
      <c r="N16" s="57">
        <v>1</v>
      </c>
      <c r="O16" s="58">
        <f t="shared" si="5"/>
        <v>1.2195121951219512</v>
      </c>
      <c r="P16" s="133">
        <v>10</v>
      </c>
      <c r="Q16" s="59">
        <f t="shared" si="6"/>
        <v>10.869565217391305</v>
      </c>
      <c r="R16" s="133">
        <v>97</v>
      </c>
      <c r="S16" s="133">
        <v>51</v>
      </c>
      <c r="T16" s="59">
        <f t="shared" si="7"/>
        <v>52.577319587628864</v>
      </c>
      <c r="U16" s="133">
        <v>27</v>
      </c>
      <c r="V16" s="59">
        <f t="shared" si="8"/>
        <v>27.835051546391753</v>
      </c>
      <c r="W16" s="57">
        <v>3</v>
      </c>
    </row>
    <row r="17" spans="1:23">
      <c r="A17" s="55" t="s">
        <v>35</v>
      </c>
      <c r="B17" s="58">
        <v>55.240174672489083</v>
      </c>
      <c r="C17" s="56">
        <v>253</v>
      </c>
      <c r="D17" s="57">
        <v>222</v>
      </c>
      <c r="E17" s="58">
        <f t="shared" si="0"/>
        <v>87.747035573122531</v>
      </c>
      <c r="F17" s="57">
        <v>171</v>
      </c>
      <c r="G17" s="58">
        <f t="shared" si="1"/>
        <v>77.027027027027032</v>
      </c>
      <c r="H17" s="57">
        <v>6</v>
      </c>
      <c r="I17" s="58">
        <f t="shared" si="2"/>
        <v>2.7027027027027026</v>
      </c>
      <c r="J17" s="57">
        <v>28</v>
      </c>
      <c r="K17" s="58">
        <f t="shared" si="3"/>
        <v>12.612612612612613</v>
      </c>
      <c r="L17" s="57">
        <v>11</v>
      </c>
      <c r="M17" s="58">
        <f t="shared" si="4"/>
        <v>4.954954954954955</v>
      </c>
      <c r="N17" s="57">
        <v>4</v>
      </c>
      <c r="O17" s="58">
        <f t="shared" si="5"/>
        <v>1.8018018018018018</v>
      </c>
      <c r="P17" s="133">
        <v>31</v>
      </c>
      <c r="Q17" s="59">
        <f t="shared" si="6"/>
        <v>12.252964426877471</v>
      </c>
      <c r="R17" s="133">
        <v>248</v>
      </c>
      <c r="S17" s="133">
        <v>115</v>
      </c>
      <c r="T17" s="59">
        <f t="shared" si="7"/>
        <v>46.37096774193548</v>
      </c>
      <c r="U17" s="133">
        <v>73</v>
      </c>
      <c r="V17" s="59">
        <f t="shared" si="8"/>
        <v>29.43548387096774</v>
      </c>
      <c r="W17" s="57">
        <v>15</v>
      </c>
    </row>
    <row r="18" spans="1:23">
      <c r="A18" s="55" t="s">
        <v>6</v>
      </c>
      <c r="B18" s="58">
        <v>51.048951048951047</v>
      </c>
      <c r="C18" s="56">
        <v>146</v>
      </c>
      <c r="D18" s="57">
        <v>125</v>
      </c>
      <c r="E18" s="58">
        <f t="shared" si="0"/>
        <v>85.61643835616438</v>
      </c>
      <c r="F18" s="57">
        <v>103</v>
      </c>
      <c r="G18" s="58">
        <f t="shared" si="1"/>
        <v>82.4</v>
      </c>
      <c r="H18" s="57">
        <v>1</v>
      </c>
      <c r="I18" s="58">
        <f t="shared" si="2"/>
        <v>0.8</v>
      </c>
      <c r="J18" s="57">
        <v>13</v>
      </c>
      <c r="K18" s="58">
        <f t="shared" si="3"/>
        <v>10.4</v>
      </c>
      <c r="L18" s="57">
        <v>1</v>
      </c>
      <c r="M18" s="58">
        <f t="shared" si="4"/>
        <v>0.8</v>
      </c>
      <c r="N18" s="57">
        <v>1</v>
      </c>
      <c r="O18" s="58">
        <f t="shared" si="5"/>
        <v>0.8</v>
      </c>
      <c r="P18" s="133">
        <v>21</v>
      </c>
      <c r="Q18" s="59">
        <f t="shared" si="6"/>
        <v>14.383561643835616</v>
      </c>
      <c r="R18" s="133">
        <v>151</v>
      </c>
      <c r="S18" s="133">
        <v>80</v>
      </c>
      <c r="T18" s="59">
        <f t="shared" si="7"/>
        <v>52.980132450331126</v>
      </c>
      <c r="U18" s="133">
        <v>49</v>
      </c>
      <c r="V18" s="59">
        <f t="shared" si="8"/>
        <v>32.450331125827816</v>
      </c>
      <c r="W18" s="57">
        <v>9</v>
      </c>
    </row>
    <row r="19" spans="1:23">
      <c r="A19" s="55" t="s">
        <v>7</v>
      </c>
      <c r="B19" s="58">
        <v>55.374361883153718</v>
      </c>
      <c r="C19" s="60">
        <v>3905</v>
      </c>
      <c r="D19" s="61">
        <v>3319</v>
      </c>
      <c r="E19" s="58">
        <f t="shared" si="0"/>
        <v>84.993597951344427</v>
      </c>
      <c r="F19" s="57">
        <v>2663</v>
      </c>
      <c r="G19" s="58">
        <f t="shared" si="1"/>
        <v>80.235010545344977</v>
      </c>
      <c r="H19" s="61">
        <v>122</v>
      </c>
      <c r="I19" s="58">
        <f t="shared" si="2"/>
        <v>3.6758059656523048</v>
      </c>
      <c r="J19" s="61">
        <v>382</v>
      </c>
      <c r="K19" s="58">
        <f t="shared" si="3"/>
        <v>11.509490810485087</v>
      </c>
      <c r="L19" s="61">
        <v>97</v>
      </c>
      <c r="M19" s="58">
        <f t="shared" si="4"/>
        <v>2.9225670382645377</v>
      </c>
      <c r="N19" s="61">
        <v>82</v>
      </c>
      <c r="O19" s="58">
        <f t="shared" si="5"/>
        <v>2.470623681831877</v>
      </c>
      <c r="P19" s="134">
        <v>586</v>
      </c>
      <c r="Q19" s="59">
        <f t="shared" si="6"/>
        <v>15.00640204865557</v>
      </c>
      <c r="R19" s="133">
        <v>3727</v>
      </c>
      <c r="S19" s="134">
        <v>1769</v>
      </c>
      <c r="T19" s="59">
        <f t="shared" si="7"/>
        <v>47.464448618191575</v>
      </c>
      <c r="U19" s="134">
        <v>1170</v>
      </c>
      <c r="V19" s="59">
        <f t="shared" si="8"/>
        <v>31.392540917628118</v>
      </c>
      <c r="W19" s="61">
        <v>337</v>
      </c>
    </row>
    <row r="20" spans="1:23">
      <c r="A20" s="55" t="s">
        <v>8</v>
      </c>
      <c r="B20" s="58">
        <v>53.448275862068968</v>
      </c>
      <c r="C20" s="56">
        <v>62</v>
      </c>
      <c r="D20" s="57">
        <v>56</v>
      </c>
      <c r="E20" s="58">
        <f t="shared" si="0"/>
        <v>90.322580645161295</v>
      </c>
      <c r="F20" s="61">
        <v>42</v>
      </c>
      <c r="G20" s="58">
        <f t="shared" si="1"/>
        <v>75</v>
      </c>
      <c r="H20" s="57">
        <v>4</v>
      </c>
      <c r="I20" s="58">
        <f t="shared" si="2"/>
        <v>7.1428571428571432</v>
      </c>
      <c r="J20" s="57">
        <v>6</v>
      </c>
      <c r="K20" s="58">
        <f t="shared" si="3"/>
        <v>10.714285714285714</v>
      </c>
      <c r="L20" s="57">
        <v>1</v>
      </c>
      <c r="M20" s="58">
        <f t="shared" si="4"/>
        <v>1.7857142857142858</v>
      </c>
      <c r="N20" s="57">
        <v>1</v>
      </c>
      <c r="O20" s="58">
        <f t="shared" si="5"/>
        <v>1.7857142857142858</v>
      </c>
      <c r="P20" s="133">
        <v>6</v>
      </c>
      <c r="Q20" s="59">
        <f t="shared" si="6"/>
        <v>9.67741935483871</v>
      </c>
      <c r="R20" s="133">
        <v>57</v>
      </c>
      <c r="S20" s="133">
        <v>23</v>
      </c>
      <c r="T20" s="59">
        <f t="shared" si="7"/>
        <v>40.350877192982459</v>
      </c>
      <c r="U20" s="133">
        <v>20</v>
      </c>
      <c r="V20" s="59">
        <f t="shared" si="8"/>
        <v>35.087719298245617</v>
      </c>
      <c r="W20" s="57">
        <v>6</v>
      </c>
    </row>
    <row r="21" spans="1:23">
      <c r="A21" s="55" t="s">
        <v>9</v>
      </c>
      <c r="B21" s="58">
        <v>54.878048780487802</v>
      </c>
      <c r="C21" s="56">
        <v>45</v>
      </c>
      <c r="D21" s="57">
        <v>41</v>
      </c>
      <c r="E21" s="58">
        <f t="shared" si="0"/>
        <v>91.111111111111114</v>
      </c>
      <c r="F21" s="57">
        <v>33</v>
      </c>
      <c r="G21" s="58">
        <f t="shared" si="1"/>
        <v>80.487804878048777</v>
      </c>
      <c r="H21" s="57">
        <v>2</v>
      </c>
      <c r="I21" s="58">
        <f t="shared" si="2"/>
        <v>4.8780487804878048</v>
      </c>
      <c r="J21" s="57">
        <v>4</v>
      </c>
      <c r="K21" s="58">
        <f t="shared" si="3"/>
        <v>9.7560975609756095</v>
      </c>
      <c r="L21" s="57">
        <v>1</v>
      </c>
      <c r="M21" s="58">
        <f t="shared" si="4"/>
        <v>2.4390243902439024</v>
      </c>
      <c r="N21" s="57">
        <v>1</v>
      </c>
      <c r="O21" s="58">
        <f t="shared" si="5"/>
        <v>2.4390243902439024</v>
      </c>
      <c r="P21" s="133">
        <v>4</v>
      </c>
      <c r="Q21" s="59">
        <f t="shared" si="6"/>
        <v>8.8888888888888893</v>
      </c>
      <c r="R21" s="134">
        <v>44</v>
      </c>
      <c r="S21" s="133">
        <v>28</v>
      </c>
      <c r="T21" s="59">
        <f t="shared" si="7"/>
        <v>63.636363636363633</v>
      </c>
      <c r="U21" s="133">
        <v>10</v>
      </c>
      <c r="V21" s="59">
        <f t="shared" si="8"/>
        <v>22.727272727272727</v>
      </c>
      <c r="W21" s="57">
        <v>4</v>
      </c>
    </row>
    <row r="22" spans="1:23">
      <c r="A22" s="55" t="s">
        <v>10</v>
      </c>
      <c r="B22" s="58">
        <v>59.16749256689792</v>
      </c>
      <c r="C22" s="60">
        <v>597</v>
      </c>
      <c r="D22" s="61">
        <v>516</v>
      </c>
      <c r="E22" s="58">
        <f t="shared" si="0"/>
        <v>86.4321608040201</v>
      </c>
      <c r="F22" s="57">
        <v>422</v>
      </c>
      <c r="G22" s="58">
        <f t="shared" si="1"/>
        <v>81.782945736434115</v>
      </c>
      <c r="H22" s="61">
        <v>13</v>
      </c>
      <c r="I22" s="58">
        <f t="shared" si="2"/>
        <v>2.5193798449612403</v>
      </c>
      <c r="J22" s="61">
        <v>60</v>
      </c>
      <c r="K22" s="58">
        <f t="shared" si="3"/>
        <v>11.627906976744185</v>
      </c>
      <c r="L22" s="61">
        <v>17</v>
      </c>
      <c r="M22" s="58">
        <f t="shared" si="4"/>
        <v>3.2945736434108528</v>
      </c>
      <c r="N22" s="61">
        <v>10</v>
      </c>
      <c r="O22" s="58">
        <f t="shared" si="5"/>
        <v>1.9379844961240309</v>
      </c>
      <c r="P22" s="134">
        <v>81</v>
      </c>
      <c r="Q22" s="59">
        <f t="shared" si="6"/>
        <v>13.5678391959799</v>
      </c>
      <c r="R22" s="133">
        <v>547</v>
      </c>
      <c r="S22" s="134">
        <v>231</v>
      </c>
      <c r="T22" s="59">
        <f t="shared" si="7"/>
        <v>42.230347349177329</v>
      </c>
      <c r="U22" s="134">
        <v>196</v>
      </c>
      <c r="V22" s="59">
        <f t="shared" si="8"/>
        <v>35.831809872029254</v>
      </c>
      <c r="W22" s="61">
        <v>31</v>
      </c>
    </row>
    <row r="23" spans="1:23">
      <c r="A23" s="55" t="s">
        <v>11</v>
      </c>
      <c r="B23" s="58">
        <v>47.178683385579937</v>
      </c>
      <c r="C23" s="56">
        <v>301</v>
      </c>
      <c r="D23" s="57">
        <v>270</v>
      </c>
      <c r="E23" s="58">
        <f t="shared" si="0"/>
        <v>89.700996677740861</v>
      </c>
      <c r="F23" s="61">
        <v>316</v>
      </c>
      <c r="G23" s="58">
        <f t="shared" si="1"/>
        <v>117.03703703703704</v>
      </c>
      <c r="H23" s="57">
        <v>6</v>
      </c>
      <c r="I23" s="58">
        <f t="shared" si="2"/>
        <v>2.2222222222222223</v>
      </c>
      <c r="J23" s="57">
        <v>30</v>
      </c>
      <c r="K23" s="58">
        <f t="shared" si="3"/>
        <v>11.111111111111111</v>
      </c>
      <c r="L23" s="57">
        <v>3</v>
      </c>
      <c r="M23" s="58">
        <f t="shared" si="4"/>
        <v>1.1111111111111112</v>
      </c>
      <c r="N23" s="57">
        <v>7</v>
      </c>
      <c r="O23" s="58">
        <f t="shared" si="5"/>
        <v>2.5925925925925926</v>
      </c>
      <c r="P23" s="133">
        <v>31</v>
      </c>
      <c r="Q23" s="59">
        <f t="shared" si="6"/>
        <v>10.299003322259136</v>
      </c>
      <c r="R23" s="133">
        <v>395</v>
      </c>
      <c r="S23" s="133">
        <v>247</v>
      </c>
      <c r="T23" s="59">
        <f t="shared" si="7"/>
        <v>62.531645569620252</v>
      </c>
      <c r="U23" s="133">
        <v>93</v>
      </c>
      <c r="V23" s="59">
        <f t="shared" si="8"/>
        <v>23.544303797468356</v>
      </c>
      <c r="W23" s="57">
        <v>27</v>
      </c>
    </row>
    <row r="24" spans="1:23">
      <c r="A24" s="55" t="s">
        <v>12</v>
      </c>
      <c r="B24" s="58">
        <v>57.352941176470587</v>
      </c>
      <c r="C24" s="56">
        <v>429</v>
      </c>
      <c r="D24" s="57">
        <v>378</v>
      </c>
      <c r="E24" s="58">
        <f t="shared" si="0"/>
        <v>88.111888111888106</v>
      </c>
      <c r="F24" s="57">
        <v>90</v>
      </c>
      <c r="G24" s="58">
        <f t="shared" si="1"/>
        <v>23.80952380952381</v>
      </c>
      <c r="H24" s="57">
        <v>9</v>
      </c>
      <c r="I24" s="58">
        <f t="shared" si="2"/>
        <v>2.3809523809523809</v>
      </c>
      <c r="J24" s="57">
        <v>31</v>
      </c>
      <c r="K24" s="58">
        <f t="shared" si="3"/>
        <v>8.2010582010582009</v>
      </c>
      <c r="L24" s="57">
        <v>12</v>
      </c>
      <c r="M24" s="58">
        <f t="shared" si="4"/>
        <v>3.1746031746031744</v>
      </c>
      <c r="N24" s="57">
        <v>11</v>
      </c>
      <c r="O24" s="58">
        <f t="shared" si="5"/>
        <v>2.9100529100529102</v>
      </c>
      <c r="P24" s="133">
        <v>51</v>
      </c>
      <c r="Q24" s="59">
        <f t="shared" si="6"/>
        <v>11.888111888111888</v>
      </c>
      <c r="R24" s="134">
        <v>415</v>
      </c>
      <c r="S24" s="133">
        <v>215</v>
      </c>
      <c r="T24" s="59">
        <f t="shared" si="7"/>
        <v>51.807228915662648</v>
      </c>
      <c r="U24" s="133">
        <v>127</v>
      </c>
      <c r="V24" s="59">
        <f t="shared" si="8"/>
        <v>30.602409638554217</v>
      </c>
      <c r="W24" s="57">
        <v>26</v>
      </c>
    </row>
    <row r="25" spans="1:23">
      <c r="A25" s="55" t="s">
        <v>13</v>
      </c>
      <c r="B25" s="58">
        <v>73.509933774834437</v>
      </c>
      <c r="C25" s="56">
        <v>111</v>
      </c>
      <c r="D25" s="57">
        <v>101</v>
      </c>
      <c r="E25" s="58">
        <f>D25*100/C25</f>
        <v>90.990990990990994</v>
      </c>
      <c r="F25" s="57">
        <v>413</v>
      </c>
      <c r="G25" s="58">
        <f t="shared" si="1"/>
        <v>408.91089108910893</v>
      </c>
      <c r="H25" s="57">
        <v>1</v>
      </c>
      <c r="I25" s="58">
        <f t="shared" si="2"/>
        <v>0.99009900990099009</v>
      </c>
      <c r="J25" s="57">
        <v>7</v>
      </c>
      <c r="K25" s="58">
        <f t="shared" si="3"/>
        <v>6.9306930693069306</v>
      </c>
      <c r="L25" s="57">
        <v>5</v>
      </c>
      <c r="M25" s="58">
        <f t="shared" si="4"/>
        <v>4.9504950495049505</v>
      </c>
      <c r="N25" s="57">
        <v>4</v>
      </c>
      <c r="O25" s="58">
        <f t="shared" si="5"/>
        <v>3.9603960396039604</v>
      </c>
      <c r="P25" s="133">
        <v>10</v>
      </c>
      <c r="Q25" s="59">
        <f t="shared" si="6"/>
        <v>9.0090090090090094</v>
      </c>
      <c r="R25" s="133">
        <v>78</v>
      </c>
      <c r="S25" s="133">
        <v>31</v>
      </c>
      <c r="T25" s="59">
        <f t="shared" si="7"/>
        <v>39.743589743589745</v>
      </c>
      <c r="U25" s="133">
        <v>31</v>
      </c>
      <c r="V25" s="59">
        <f t="shared" si="8"/>
        <v>39.743589743589745</v>
      </c>
      <c r="W25" s="57">
        <v>3</v>
      </c>
    </row>
    <row r="26" spans="1:23">
      <c r="A26" s="55" t="s">
        <v>14</v>
      </c>
      <c r="B26" s="58">
        <v>57.494646680942182</v>
      </c>
      <c r="C26" s="60">
        <v>537</v>
      </c>
      <c r="D26" s="61">
        <v>493</v>
      </c>
      <c r="E26" s="58">
        <f t="shared" si="0"/>
        <v>91.806331471135934</v>
      </c>
      <c r="F26" s="57">
        <v>102</v>
      </c>
      <c r="G26" s="58">
        <f t="shared" si="1"/>
        <v>20.689655172413794</v>
      </c>
      <c r="H26" s="61">
        <v>10</v>
      </c>
      <c r="I26" s="58">
        <f t="shared" si="2"/>
        <v>2.028397565922921</v>
      </c>
      <c r="J26" s="61">
        <v>54</v>
      </c>
      <c r="K26" s="58">
        <f t="shared" si="3"/>
        <v>10.953346855983773</v>
      </c>
      <c r="L26" s="61">
        <v>6</v>
      </c>
      <c r="M26" s="58">
        <f t="shared" si="4"/>
        <v>1.2170385395537526</v>
      </c>
      <c r="N26" s="61">
        <v>11</v>
      </c>
      <c r="O26" s="58">
        <f t="shared" si="5"/>
        <v>2.2312373225152129</v>
      </c>
      <c r="P26" s="133">
        <v>44</v>
      </c>
      <c r="Q26" s="59">
        <f t="shared" si="6"/>
        <v>8.1936685288640589</v>
      </c>
      <c r="R26" s="133">
        <v>524</v>
      </c>
      <c r="S26" s="134">
        <v>231</v>
      </c>
      <c r="T26" s="59">
        <f t="shared" si="7"/>
        <v>44.083969465648856</v>
      </c>
      <c r="U26" s="134">
        <v>177</v>
      </c>
      <c r="V26" s="59">
        <f t="shared" si="8"/>
        <v>33.778625954198475</v>
      </c>
      <c r="W26" s="61">
        <v>34</v>
      </c>
    </row>
    <row r="27" spans="1:23">
      <c r="A27" s="55" t="s">
        <v>15</v>
      </c>
      <c r="B27" s="58">
        <v>59.745762711864408</v>
      </c>
      <c r="C27" s="56">
        <v>141</v>
      </c>
      <c r="D27" s="57">
        <v>121</v>
      </c>
      <c r="E27" s="58">
        <f t="shared" si="0"/>
        <v>85.815602836879435</v>
      </c>
      <c r="F27" s="61">
        <v>224</v>
      </c>
      <c r="G27" s="58">
        <f t="shared" si="1"/>
        <v>185.12396694214877</v>
      </c>
      <c r="H27" s="57">
        <v>5</v>
      </c>
      <c r="I27" s="58">
        <f t="shared" si="2"/>
        <v>4.1322314049586772</v>
      </c>
      <c r="J27" s="57">
        <v>13</v>
      </c>
      <c r="K27" s="58">
        <f t="shared" si="3"/>
        <v>10.743801652892563</v>
      </c>
      <c r="L27" s="57">
        <v>1</v>
      </c>
      <c r="M27" s="58">
        <f t="shared" si="4"/>
        <v>0.82644628099173556</v>
      </c>
      <c r="N27" s="57">
        <v>1</v>
      </c>
      <c r="O27" s="58">
        <f t="shared" si="5"/>
        <v>0.82644628099173556</v>
      </c>
      <c r="P27" s="134">
        <v>20</v>
      </c>
      <c r="Q27" s="59">
        <f t="shared" si="6"/>
        <v>14.184397163120567</v>
      </c>
      <c r="R27" s="133">
        <v>127</v>
      </c>
      <c r="S27" s="133">
        <v>51</v>
      </c>
      <c r="T27" s="59">
        <f t="shared" si="7"/>
        <v>40.15748031496063</v>
      </c>
      <c r="U27" s="133">
        <v>49</v>
      </c>
      <c r="V27" s="59">
        <f t="shared" si="8"/>
        <v>38.582677165354333</v>
      </c>
      <c r="W27" s="57">
        <v>9</v>
      </c>
    </row>
    <row r="28" spans="1:23">
      <c r="A28" s="55" t="s">
        <v>17</v>
      </c>
      <c r="B28" s="58">
        <v>59.332023575638509</v>
      </c>
      <c r="C28" s="56">
        <v>302</v>
      </c>
      <c r="D28" s="61">
        <v>257</v>
      </c>
      <c r="E28" s="58">
        <f t="shared" si="0"/>
        <v>85.099337748344368</v>
      </c>
      <c r="F28" s="57">
        <v>63</v>
      </c>
      <c r="G28" s="58">
        <f t="shared" si="1"/>
        <v>24.513618677042803</v>
      </c>
      <c r="H28" s="57">
        <v>3</v>
      </c>
      <c r="I28" s="58">
        <f t="shared" si="2"/>
        <v>1.1673151750972763</v>
      </c>
      <c r="J28" s="57">
        <v>16</v>
      </c>
      <c r="K28" s="58">
        <f t="shared" si="3"/>
        <v>6.2256809338521402</v>
      </c>
      <c r="L28" s="57">
        <v>5</v>
      </c>
      <c r="M28" s="58">
        <f t="shared" si="4"/>
        <v>1.9455252918287937</v>
      </c>
      <c r="N28" s="57">
        <v>8</v>
      </c>
      <c r="O28" s="58">
        <f t="shared" si="5"/>
        <v>3.1128404669260701</v>
      </c>
      <c r="P28" s="133">
        <v>45</v>
      </c>
      <c r="Q28" s="59">
        <f t="shared" si="6"/>
        <v>14.900662251655628</v>
      </c>
      <c r="R28" s="134">
        <v>277</v>
      </c>
      <c r="S28" s="133">
        <v>127</v>
      </c>
      <c r="T28" s="59">
        <f t="shared" si="7"/>
        <v>45.848375451263536</v>
      </c>
      <c r="U28" s="133">
        <v>94</v>
      </c>
      <c r="V28" s="59">
        <f t="shared" si="8"/>
        <v>33.935018050541515</v>
      </c>
      <c r="W28" s="61">
        <v>30</v>
      </c>
    </row>
    <row r="29" spans="1:23">
      <c r="A29" s="55" t="s">
        <v>16</v>
      </c>
      <c r="B29" s="58">
        <v>60.902255639097746</v>
      </c>
      <c r="C29" s="56">
        <v>81</v>
      </c>
      <c r="D29" s="57">
        <v>73</v>
      </c>
      <c r="E29" s="58">
        <f t="shared" si="0"/>
        <v>90.123456790123456</v>
      </c>
      <c r="F29" s="57">
        <v>112</v>
      </c>
      <c r="G29" s="58">
        <f t="shared" si="1"/>
        <v>153.42465753424656</v>
      </c>
      <c r="H29" s="57">
        <v>3</v>
      </c>
      <c r="I29" s="58">
        <f t="shared" si="2"/>
        <v>4.1095890410958908</v>
      </c>
      <c r="J29" s="57">
        <v>5</v>
      </c>
      <c r="K29" s="58">
        <f t="shared" si="3"/>
        <v>6.8493150684931505</v>
      </c>
      <c r="L29" s="57">
        <v>1</v>
      </c>
      <c r="M29" s="58">
        <f t="shared" si="4"/>
        <v>1.3698630136986301</v>
      </c>
      <c r="N29" s="57">
        <v>0</v>
      </c>
      <c r="O29" s="58">
        <f t="shared" si="5"/>
        <v>0</v>
      </c>
      <c r="P29" s="133">
        <v>8</v>
      </c>
      <c r="Q29" s="59">
        <f t="shared" si="6"/>
        <v>9.8765432098765427</v>
      </c>
      <c r="R29" s="133">
        <v>65</v>
      </c>
      <c r="S29" s="133">
        <v>31</v>
      </c>
      <c r="T29" s="59">
        <f t="shared" si="7"/>
        <v>47.692307692307693</v>
      </c>
      <c r="U29" s="133">
        <v>28</v>
      </c>
      <c r="V29" s="59">
        <f t="shared" si="8"/>
        <v>43.07692307692308</v>
      </c>
      <c r="W29" s="57">
        <v>6</v>
      </c>
    </row>
    <row r="30" spans="1:23">
      <c r="A30" s="55" t="s">
        <v>18</v>
      </c>
      <c r="B30" s="58">
        <v>52.413793103448278</v>
      </c>
      <c r="C30" s="56">
        <v>152</v>
      </c>
      <c r="D30" s="61">
        <v>140</v>
      </c>
      <c r="E30" s="58">
        <f t="shared" si="0"/>
        <v>92.10526315789474</v>
      </c>
      <c r="F30" s="57">
        <v>70</v>
      </c>
      <c r="G30" s="58">
        <f t="shared" si="1"/>
        <v>50</v>
      </c>
      <c r="H30" s="57">
        <v>10</v>
      </c>
      <c r="I30" s="58">
        <f t="shared" si="2"/>
        <v>7.1428571428571432</v>
      </c>
      <c r="J30" s="57">
        <v>11</v>
      </c>
      <c r="K30" s="58">
        <f t="shared" si="3"/>
        <v>7.8571428571428568</v>
      </c>
      <c r="L30" s="57">
        <v>1</v>
      </c>
      <c r="M30" s="58">
        <f t="shared" si="4"/>
        <v>0.7142857142857143</v>
      </c>
      <c r="N30" s="57">
        <v>0</v>
      </c>
      <c r="O30" s="58">
        <f t="shared" si="5"/>
        <v>0</v>
      </c>
      <c r="P30" s="133">
        <v>12</v>
      </c>
      <c r="Q30" s="59">
        <f t="shared" si="6"/>
        <v>7.8947368421052628</v>
      </c>
      <c r="R30" s="133">
        <v>152</v>
      </c>
      <c r="S30" s="133">
        <v>87</v>
      </c>
      <c r="T30" s="59">
        <f t="shared" si="7"/>
        <v>57.236842105263158</v>
      </c>
      <c r="U30" s="133">
        <v>46</v>
      </c>
      <c r="V30" s="59">
        <f t="shared" si="8"/>
        <v>30.263157894736842</v>
      </c>
      <c r="W30" s="61">
        <v>5</v>
      </c>
    </row>
    <row r="31" spans="1:23">
      <c r="A31" s="55" t="s">
        <v>24</v>
      </c>
      <c r="B31" s="58">
        <v>53.448275862068968</v>
      </c>
      <c r="C31" s="56">
        <v>93</v>
      </c>
      <c r="D31" s="57">
        <v>83</v>
      </c>
      <c r="E31" s="58">
        <f t="shared" si="0"/>
        <v>89.247311827956992</v>
      </c>
      <c r="F31" s="57">
        <v>146</v>
      </c>
      <c r="G31" s="58">
        <f t="shared" si="1"/>
        <v>175.90361445783134</v>
      </c>
      <c r="H31" s="57">
        <v>2</v>
      </c>
      <c r="I31" s="58">
        <f t="shared" si="2"/>
        <v>2.4096385542168677</v>
      </c>
      <c r="J31" s="57">
        <v>3</v>
      </c>
      <c r="K31" s="58">
        <f t="shared" si="3"/>
        <v>3.6144578313253013</v>
      </c>
      <c r="L31" s="57">
        <v>4</v>
      </c>
      <c r="M31" s="58">
        <f t="shared" si="4"/>
        <v>4.8192771084337354</v>
      </c>
      <c r="N31" s="57">
        <v>1</v>
      </c>
      <c r="O31" s="58">
        <f t="shared" si="5"/>
        <v>1.2048192771084338</v>
      </c>
      <c r="P31" s="133">
        <v>10</v>
      </c>
      <c r="Q31" s="59">
        <f t="shared" si="6"/>
        <v>10.75268817204301</v>
      </c>
      <c r="R31" s="133">
        <v>104</v>
      </c>
      <c r="S31" s="133">
        <v>57</v>
      </c>
      <c r="T31" s="59">
        <f t="shared" si="7"/>
        <v>54.807692307692307</v>
      </c>
      <c r="U31" s="133">
        <v>28</v>
      </c>
      <c r="V31" s="59">
        <f t="shared" si="8"/>
        <v>26.923076923076923</v>
      </c>
      <c r="W31" s="57">
        <v>2</v>
      </c>
    </row>
    <row r="32" spans="1:23">
      <c r="A32" s="55" t="s">
        <v>19</v>
      </c>
      <c r="B32" s="58">
        <v>51.546391752577321</v>
      </c>
      <c r="C32" s="56">
        <v>200</v>
      </c>
      <c r="D32" s="57">
        <v>185</v>
      </c>
      <c r="E32" s="58">
        <f t="shared" si="0"/>
        <v>92.5</v>
      </c>
      <c r="F32" s="57">
        <v>257</v>
      </c>
      <c r="G32" s="58">
        <f t="shared" si="1"/>
        <v>138.91891891891891</v>
      </c>
      <c r="H32" s="57">
        <v>8</v>
      </c>
      <c r="I32" s="58">
        <f t="shared" si="2"/>
        <v>4.3243243243243246</v>
      </c>
      <c r="J32" s="57">
        <v>20</v>
      </c>
      <c r="K32" s="58">
        <f t="shared" si="3"/>
        <v>10.810810810810811</v>
      </c>
      <c r="L32" s="57">
        <v>3</v>
      </c>
      <c r="M32" s="58">
        <f t="shared" si="4"/>
        <v>1.6216216216216217</v>
      </c>
      <c r="N32" s="57">
        <v>5</v>
      </c>
      <c r="O32" s="58">
        <f t="shared" si="5"/>
        <v>2.7027027027027026</v>
      </c>
      <c r="P32" s="133">
        <v>15</v>
      </c>
      <c r="Q32" s="59">
        <f t="shared" si="6"/>
        <v>7.5</v>
      </c>
      <c r="R32" s="133">
        <v>222</v>
      </c>
      <c r="S32" s="133">
        <v>114</v>
      </c>
      <c r="T32" s="59">
        <f t="shared" si="7"/>
        <v>51.351351351351354</v>
      </c>
      <c r="U32" s="133">
        <v>65</v>
      </c>
      <c r="V32" s="59">
        <f t="shared" si="8"/>
        <v>29.27927927927928</v>
      </c>
      <c r="W32" s="57">
        <v>8</v>
      </c>
    </row>
    <row r="33" spans="1:23">
      <c r="A33" s="55" t="s">
        <v>32</v>
      </c>
      <c r="B33" s="58">
        <v>49.09596662030598</v>
      </c>
      <c r="C33" s="56">
        <v>353</v>
      </c>
      <c r="D33" s="57">
        <v>303</v>
      </c>
      <c r="E33" s="58">
        <f t="shared" si="0"/>
        <v>85.835694050991506</v>
      </c>
      <c r="F33" s="57">
        <v>291</v>
      </c>
      <c r="G33" s="58">
        <f t="shared" si="1"/>
        <v>96.039603960396036</v>
      </c>
      <c r="H33" s="57">
        <v>8</v>
      </c>
      <c r="I33" s="58">
        <f t="shared" si="2"/>
        <v>2.6402640264026402</v>
      </c>
      <c r="J33" s="57">
        <v>30</v>
      </c>
      <c r="K33" s="58">
        <f t="shared" si="3"/>
        <v>9.9009900990099009</v>
      </c>
      <c r="L33" s="57">
        <v>4</v>
      </c>
      <c r="M33" s="58">
        <f t="shared" si="4"/>
        <v>1.3201320132013201</v>
      </c>
      <c r="N33" s="57">
        <v>1</v>
      </c>
      <c r="O33" s="58">
        <f t="shared" si="5"/>
        <v>0.33003300330033003</v>
      </c>
      <c r="P33" s="133">
        <v>50</v>
      </c>
      <c r="Q33" s="59">
        <f t="shared" si="6"/>
        <v>14.164305949008499</v>
      </c>
      <c r="R33" s="133">
        <v>416</v>
      </c>
      <c r="S33" s="133">
        <v>218</v>
      </c>
      <c r="T33" s="59">
        <f t="shared" si="7"/>
        <v>52.403846153846153</v>
      </c>
      <c r="U33" s="133">
        <v>143</v>
      </c>
      <c r="V33" s="59">
        <f t="shared" si="8"/>
        <v>34.375</v>
      </c>
      <c r="W33" s="57">
        <v>52</v>
      </c>
    </row>
    <row r="34" spans="1:23">
      <c r="A34" s="55" t="s">
        <v>20</v>
      </c>
      <c r="B34" s="58">
        <v>55.466666666666669</v>
      </c>
      <c r="C34" s="56">
        <v>416</v>
      </c>
      <c r="D34" s="57">
        <v>368</v>
      </c>
      <c r="E34" s="58">
        <f t="shared" si="0"/>
        <v>88.461538461538467</v>
      </c>
      <c r="F34" s="57">
        <v>87</v>
      </c>
      <c r="G34" s="58">
        <f t="shared" si="1"/>
        <v>23.641304347826086</v>
      </c>
      <c r="H34" s="57">
        <v>10</v>
      </c>
      <c r="I34" s="58">
        <f t="shared" si="2"/>
        <v>2.7173913043478262</v>
      </c>
      <c r="J34" s="57">
        <v>46</v>
      </c>
      <c r="K34" s="58">
        <f t="shared" si="3"/>
        <v>12.5</v>
      </c>
      <c r="L34" s="57">
        <v>13</v>
      </c>
      <c r="M34" s="58">
        <f t="shared" si="4"/>
        <v>3.5326086956521738</v>
      </c>
      <c r="N34" s="57">
        <v>5</v>
      </c>
      <c r="O34" s="58">
        <f t="shared" si="5"/>
        <v>1.3586956521739131</v>
      </c>
      <c r="P34" s="133">
        <v>48</v>
      </c>
      <c r="Q34" s="59">
        <f t="shared" si="6"/>
        <v>11.538461538461538</v>
      </c>
      <c r="R34" s="133">
        <v>389</v>
      </c>
      <c r="S34" s="133">
        <v>169</v>
      </c>
      <c r="T34" s="59">
        <f t="shared" si="7"/>
        <v>43.444730077120823</v>
      </c>
      <c r="U34" s="133">
        <v>137</v>
      </c>
      <c r="V34" s="59">
        <f t="shared" si="8"/>
        <v>35.218508997429304</v>
      </c>
      <c r="W34" s="57">
        <v>34</v>
      </c>
    </row>
    <row r="35" spans="1:23">
      <c r="A35" s="55" t="s">
        <v>22</v>
      </c>
      <c r="B35" s="58">
        <v>54.166666666666664</v>
      </c>
      <c r="C35" s="56">
        <v>130</v>
      </c>
      <c r="D35" s="57">
        <v>108</v>
      </c>
      <c r="E35" s="58">
        <f t="shared" si="0"/>
        <v>83.07692307692308</v>
      </c>
      <c r="F35" s="57">
        <v>523</v>
      </c>
      <c r="G35" s="58">
        <f t="shared" si="1"/>
        <v>484.25925925925924</v>
      </c>
      <c r="H35" s="57">
        <v>4</v>
      </c>
      <c r="I35" s="58">
        <f t="shared" si="2"/>
        <v>3.7037037037037037</v>
      </c>
      <c r="J35" s="57">
        <v>11</v>
      </c>
      <c r="K35" s="58">
        <f t="shared" si="3"/>
        <v>10.185185185185185</v>
      </c>
      <c r="L35" s="57">
        <v>3</v>
      </c>
      <c r="M35" s="58">
        <f t="shared" si="4"/>
        <v>2.7777777777777777</v>
      </c>
      <c r="N35" s="57">
        <v>3</v>
      </c>
      <c r="O35" s="58">
        <f t="shared" si="5"/>
        <v>2.7777777777777777</v>
      </c>
      <c r="P35" s="133">
        <v>22</v>
      </c>
      <c r="Q35" s="59">
        <f t="shared" si="6"/>
        <v>16.923076923076923</v>
      </c>
      <c r="R35" s="133">
        <v>136</v>
      </c>
      <c r="S35" s="133">
        <v>64</v>
      </c>
      <c r="T35" s="59">
        <f t="shared" si="7"/>
        <v>47.058823529411768</v>
      </c>
      <c r="U35" s="133">
        <v>48</v>
      </c>
      <c r="V35" s="59">
        <f t="shared" si="8"/>
        <v>35.294117647058826</v>
      </c>
      <c r="W35" s="57">
        <v>9</v>
      </c>
    </row>
    <row r="36" spans="1:23">
      <c r="A36" s="55" t="s">
        <v>23</v>
      </c>
      <c r="B36" s="58">
        <v>54.198473282442748</v>
      </c>
      <c r="C36" s="56">
        <v>71</v>
      </c>
      <c r="D36" s="57">
        <v>65</v>
      </c>
      <c r="E36" s="58">
        <f t="shared" si="0"/>
        <v>91.549295774647888</v>
      </c>
      <c r="F36" s="57">
        <v>84</v>
      </c>
      <c r="G36" s="58">
        <f t="shared" si="1"/>
        <v>129.23076923076923</v>
      </c>
      <c r="H36" s="57">
        <v>1</v>
      </c>
      <c r="I36" s="58">
        <f t="shared" si="2"/>
        <v>1.5384615384615385</v>
      </c>
      <c r="J36" s="57">
        <v>8</v>
      </c>
      <c r="K36" s="58">
        <f t="shared" si="3"/>
        <v>12.307692307692308</v>
      </c>
      <c r="L36" s="57">
        <v>1</v>
      </c>
      <c r="M36" s="58">
        <f t="shared" si="4"/>
        <v>1.5384615384615385</v>
      </c>
      <c r="N36" s="57">
        <v>3</v>
      </c>
      <c r="O36" s="58">
        <f t="shared" si="5"/>
        <v>4.615384615384615</v>
      </c>
      <c r="P36" s="133">
        <v>6</v>
      </c>
      <c r="Q36" s="59">
        <f t="shared" si="6"/>
        <v>8.4507042253521121</v>
      </c>
      <c r="R36" s="133">
        <v>81</v>
      </c>
      <c r="S36" s="133">
        <v>38</v>
      </c>
      <c r="T36" s="59">
        <f t="shared" si="7"/>
        <v>46.913580246913583</v>
      </c>
      <c r="U36" s="133">
        <v>28</v>
      </c>
      <c r="V36" s="59">
        <f t="shared" si="8"/>
        <v>34.567901234567898</v>
      </c>
      <c r="W36" s="57">
        <v>6</v>
      </c>
    </row>
    <row r="37" spans="1:23">
      <c r="A37" s="55" t="s">
        <v>21</v>
      </c>
      <c r="B37" s="58">
        <v>64.673913043478265</v>
      </c>
      <c r="C37" s="56">
        <v>119</v>
      </c>
      <c r="D37" s="57">
        <v>95</v>
      </c>
      <c r="E37" s="58">
        <f t="shared" si="0"/>
        <v>79.831932773109244</v>
      </c>
      <c r="F37" s="57">
        <v>45</v>
      </c>
      <c r="G37" s="58">
        <f t="shared" si="1"/>
        <v>47.368421052631582</v>
      </c>
      <c r="H37" s="57">
        <v>2</v>
      </c>
      <c r="I37" s="58">
        <f t="shared" si="2"/>
        <v>2.1052631578947367</v>
      </c>
      <c r="J37" s="57">
        <v>8</v>
      </c>
      <c r="K37" s="58">
        <f t="shared" si="3"/>
        <v>8.4210526315789469</v>
      </c>
      <c r="L37" s="57">
        <v>1</v>
      </c>
      <c r="M37" s="58">
        <f t="shared" si="4"/>
        <v>1.0526315789473684</v>
      </c>
      <c r="N37" s="57">
        <v>2</v>
      </c>
      <c r="O37" s="58">
        <f t="shared" si="5"/>
        <v>2.1052631578947367</v>
      </c>
      <c r="P37" s="133">
        <v>24</v>
      </c>
      <c r="Q37" s="59">
        <f t="shared" si="6"/>
        <v>20.168067226890756</v>
      </c>
      <c r="R37" s="133">
        <v>81</v>
      </c>
      <c r="S37" s="133">
        <v>44</v>
      </c>
      <c r="T37" s="59">
        <f t="shared" si="7"/>
        <v>54.320987654320987</v>
      </c>
      <c r="U37" s="133">
        <v>24</v>
      </c>
      <c r="V37" s="59">
        <f t="shared" si="8"/>
        <v>29.62962962962963</v>
      </c>
      <c r="W37" s="57">
        <v>6</v>
      </c>
    </row>
    <row r="38" spans="1:23">
      <c r="A38" s="37" t="s">
        <v>46</v>
      </c>
      <c r="B38" s="63">
        <v>56.216098936862657</v>
      </c>
      <c r="C38" s="62">
        <f>SUM(C6:C37)</f>
        <v>10364</v>
      </c>
      <c r="D38" s="62">
        <f>SUM(D6:D37)</f>
        <v>8986</v>
      </c>
      <c r="E38" s="63">
        <f t="shared" si="0"/>
        <v>86.703975299112315</v>
      </c>
      <c r="F38" s="62">
        <f>SUM(F6:F37)</f>
        <v>7647</v>
      </c>
      <c r="G38" s="63">
        <f t="shared" si="1"/>
        <v>85.099042955708882</v>
      </c>
      <c r="H38" s="62">
        <f>SUM(H6:H37)</f>
        <v>273</v>
      </c>
      <c r="I38" s="63">
        <f t="shared" si="2"/>
        <v>3.0380592032049853</v>
      </c>
      <c r="J38" s="62">
        <f>SUM(J6:J37)</f>
        <v>958</v>
      </c>
      <c r="K38" s="63">
        <f t="shared" si="3"/>
        <v>10.661028266191854</v>
      </c>
      <c r="L38" s="62">
        <f>SUM(L6:L37)</f>
        <v>229</v>
      </c>
      <c r="M38" s="63">
        <f t="shared" si="4"/>
        <v>2.548408635655464</v>
      </c>
      <c r="N38" s="62">
        <f>SUM(N6:N37)</f>
        <v>185</v>
      </c>
      <c r="O38" s="63">
        <f t="shared" si="5"/>
        <v>2.0587580681059428</v>
      </c>
      <c r="P38" s="62">
        <f>SUM(P6:P37)</f>
        <v>1378</v>
      </c>
      <c r="Q38" s="63">
        <f t="shared" si="6"/>
        <v>13.296024700887688</v>
      </c>
      <c r="R38" s="62">
        <f>SUM(R6:R37)</f>
        <v>10162</v>
      </c>
      <c r="S38" s="62">
        <f>SUM(S6:S37)</f>
        <v>4940</v>
      </c>
      <c r="T38" s="63">
        <f t="shared" si="7"/>
        <v>48.612477858689232</v>
      </c>
      <c r="U38" s="62">
        <f>SUM(U6:U37)</f>
        <v>3247</v>
      </c>
      <c r="V38" s="63">
        <f t="shared" si="8"/>
        <v>31.952371580397561</v>
      </c>
      <c r="W38" s="62">
        <f>SUM(W6:W37)</f>
        <v>759</v>
      </c>
    </row>
  </sheetData>
  <mergeCells count="19">
    <mergeCell ref="A2:A5"/>
    <mergeCell ref="C2:C5"/>
    <mergeCell ref="D3:E4"/>
    <mergeCell ref="F3:K3"/>
    <mergeCell ref="B2:B5"/>
    <mergeCell ref="R2:R4"/>
    <mergeCell ref="W2:W4"/>
    <mergeCell ref="D2:Q2"/>
    <mergeCell ref="S3:V3"/>
    <mergeCell ref="S2:V2"/>
    <mergeCell ref="L3:O3"/>
    <mergeCell ref="L4:M4"/>
    <mergeCell ref="N4:O4"/>
    <mergeCell ref="S4:T4"/>
    <mergeCell ref="U4:V4"/>
    <mergeCell ref="P3:Q4"/>
    <mergeCell ref="F4:G4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verticalDpi="0" r:id="rId1"/>
  <headerFooter>
    <oddHeader>&amp;L&amp;G&amp;RSCLLD 2014-2020</oddHeader>
    <oddFooter>&amp;L&amp;G&amp;C&amp;G&amp;R&amp;G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view="pageLayout" zoomScaleNormal="100" workbookViewId="0">
      <selection activeCell="I2" sqref="I2"/>
    </sheetView>
  </sheetViews>
  <sheetFormatPr defaultRowHeight="14.4"/>
  <cols>
    <col min="7" max="7" width="6.6640625" customWidth="1"/>
    <col min="8" max="8" width="5.33203125" customWidth="1"/>
  </cols>
  <sheetData>
    <row r="1" spans="1:10">
      <c r="A1" s="149" t="s">
        <v>207</v>
      </c>
    </row>
    <row r="2" spans="1:10" ht="84">
      <c r="A2" s="102"/>
      <c r="B2" s="43" t="s">
        <v>195</v>
      </c>
      <c r="C2" s="43" t="s">
        <v>196</v>
      </c>
      <c r="D2" s="43" t="s">
        <v>197</v>
      </c>
      <c r="E2" s="43" t="s">
        <v>198</v>
      </c>
      <c r="F2" s="43" t="s">
        <v>199</v>
      </c>
      <c r="G2" s="43" t="s">
        <v>200</v>
      </c>
    </row>
    <row r="3" spans="1:10">
      <c r="A3" s="49">
        <v>2008</v>
      </c>
      <c r="B3" s="18">
        <v>2043</v>
      </c>
      <c r="C3" s="18">
        <v>202</v>
      </c>
      <c r="D3" s="18">
        <v>328</v>
      </c>
      <c r="E3" s="18">
        <v>278</v>
      </c>
      <c r="F3" s="18">
        <v>425</v>
      </c>
      <c r="G3" s="18">
        <v>191</v>
      </c>
    </row>
    <row r="4" spans="1:10">
      <c r="A4" s="49">
        <v>2012</v>
      </c>
      <c r="B4" s="18">
        <v>2272</v>
      </c>
      <c r="C4" s="18">
        <v>184</v>
      </c>
      <c r="D4" s="18">
        <v>332</v>
      </c>
      <c r="E4" s="18">
        <v>317</v>
      </c>
      <c r="F4" s="18">
        <v>413</v>
      </c>
      <c r="G4" s="18">
        <v>246</v>
      </c>
    </row>
    <row r="5" spans="1:10">
      <c r="A5" s="49">
        <v>2013</v>
      </c>
      <c r="B5" s="18">
        <v>2177</v>
      </c>
      <c r="C5" s="18">
        <v>182</v>
      </c>
      <c r="D5" s="18">
        <v>311</v>
      </c>
      <c r="E5" s="18">
        <v>298</v>
      </c>
      <c r="F5" s="18">
        <v>351</v>
      </c>
      <c r="G5" s="18">
        <v>221</v>
      </c>
    </row>
    <row r="6" spans="1:10">
      <c r="A6" s="49">
        <v>2014</v>
      </c>
      <c r="B6" s="18">
        <v>2105</v>
      </c>
      <c r="C6" s="18">
        <v>170</v>
      </c>
      <c r="D6" s="18">
        <v>302</v>
      </c>
      <c r="E6" s="18">
        <v>303</v>
      </c>
      <c r="F6" s="18">
        <v>340</v>
      </c>
      <c r="G6" s="18">
        <v>229</v>
      </c>
    </row>
    <row r="7" spans="1:10" ht="24">
      <c r="A7" s="48" t="s">
        <v>194</v>
      </c>
      <c r="B7" s="50">
        <f>SUM(B6-B3)</f>
        <v>62</v>
      </c>
      <c r="C7" s="50">
        <f>SUM(C6-C3)</f>
        <v>-32</v>
      </c>
      <c r="D7" s="50">
        <f t="shared" ref="D7" si="0">SUM(D6-D3)</f>
        <v>-26</v>
      </c>
      <c r="E7" s="50">
        <f>SUM(E6-E3)</f>
        <v>25</v>
      </c>
      <c r="F7" s="50">
        <f t="shared" ref="F7:G7" si="1">SUM(F6-F3)</f>
        <v>-85</v>
      </c>
      <c r="G7" s="50">
        <f t="shared" si="1"/>
        <v>38</v>
      </c>
    </row>
    <row r="8" spans="1:10" ht="24">
      <c r="A8" s="48" t="s">
        <v>193</v>
      </c>
      <c r="B8" s="22">
        <f>B6-B4</f>
        <v>-167</v>
      </c>
      <c r="C8" s="22">
        <f t="shared" ref="C8:G8" si="2">C6-C4</f>
        <v>-14</v>
      </c>
      <c r="D8" s="22">
        <f t="shared" si="2"/>
        <v>-30</v>
      </c>
      <c r="E8" s="22">
        <f t="shared" si="2"/>
        <v>-14</v>
      </c>
      <c r="F8" s="22">
        <f t="shared" si="2"/>
        <v>-73</v>
      </c>
      <c r="G8" s="22">
        <f t="shared" si="2"/>
        <v>-17</v>
      </c>
    </row>
    <row r="10" spans="1:10">
      <c r="A10" s="149" t="s">
        <v>208</v>
      </c>
    </row>
    <row r="11" spans="1:10" ht="96">
      <c r="A11" s="102"/>
      <c r="B11" s="43" t="s">
        <v>195</v>
      </c>
      <c r="C11" s="43" t="s">
        <v>199</v>
      </c>
      <c r="D11" s="43" t="s">
        <v>196</v>
      </c>
      <c r="E11" s="43" t="s">
        <v>197</v>
      </c>
      <c r="F11" s="43" t="s">
        <v>201</v>
      </c>
      <c r="G11" s="43" t="s">
        <v>202</v>
      </c>
      <c r="H11" s="43" t="s">
        <v>203</v>
      </c>
      <c r="I11" s="43" t="s">
        <v>200</v>
      </c>
      <c r="J11" s="43" t="s">
        <v>204</v>
      </c>
    </row>
    <row r="12" spans="1:10">
      <c r="A12" s="96">
        <v>2008</v>
      </c>
      <c r="B12" s="18">
        <v>2043</v>
      </c>
      <c r="C12" s="18">
        <v>425</v>
      </c>
      <c r="D12" s="18">
        <v>202</v>
      </c>
      <c r="E12" s="18">
        <v>328</v>
      </c>
      <c r="F12" s="18">
        <v>38</v>
      </c>
      <c r="G12" s="18">
        <v>6</v>
      </c>
      <c r="H12" s="18">
        <v>42</v>
      </c>
      <c r="I12" s="18">
        <v>191</v>
      </c>
      <c r="J12" s="18">
        <v>2</v>
      </c>
    </row>
    <row r="13" spans="1:10">
      <c r="A13" s="96">
        <v>2012</v>
      </c>
      <c r="B13" s="18">
        <v>2272</v>
      </c>
      <c r="C13" s="18">
        <v>413</v>
      </c>
      <c r="D13" s="18">
        <v>184</v>
      </c>
      <c r="E13" s="18">
        <v>332</v>
      </c>
      <c r="F13" s="18">
        <v>40</v>
      </c>
      <c r="G13" s="18">
        <v>63</v>
      </c>
      <c r="H13" s="18">
        <v>45</v>
      </c>
      <c r="I13" s="18">
        <v>246</v>
      </c>
      <c r="J13" s="18">
        <v>18</v>
      </c>
    </row>
    <row r="14" spans="1:10">
      <c r="A14" s="96">
        <v>2013</v>
      </c>
      <c r="B14" s="18">
        <v>2177</v>
      </c>
      <c r="C14" s="18">
        <v>351</v>
      </c>
      <c r="D14" s="18">
        <v>182</v>
      </c>
      <c r="E14" s="18">
        <v>311</v>
      </c>
      <c r="F14" s="18">
        <v>37</v>
      </c>
      <c r="G14" s="18">
        <v>61</v>
      </c>
      <c r="H14" s="18">
        <v>112</v>
      </c>
      <c r="I14" s="18">
        <v>221</v>
      </c>
      <c r="J14" s="18">
        <v>29</v>
      </c>
    </row>
    <row r="15" spans="1:10">
      <c r="A15" s="96">
        <v>2014</v>
      </c>
      <c r="B15" s="18">
        <v>2105</v>
      </c>
      <c r="C15" s="18">
        <v>340</v>
      </c>
      <c r="D15" s="18">
        <v>170</v>
      </c>
      <c r="E15" s="18">
        <v>302</v>
      </c>
      <c r="F15" s="18">
        <v>25</v>
      </c>
      <c r="G15" s="18">
        <v>70</v>
      </c>
      <c r="H15" s="18">
        <v>95</v>
      </c>
      <c r="I15" s="18">
        <v>229</v>
      </c>
      <c r="J15" s="18">
        <v>34</v>
      </c>
    </row>
    <row r="16" spans="1:10" ht="24.6">
      <c r="A16" s="103" t="s">
        <v>194</v>
      </c>
      <c r="B16" s="50">
        <f>SUM(B15-B12)</f>
        <v>62</v>
      </c>
      <c r="C16" s="50">
        <f>SUM(C15-C12)</f>
        <v>-85</v>
      </c>
      <c r="D16" s="50">
        <f>SUM(D15-D12)</f>
        <v>-32</v>
      </c>
      <c r="E16" s="22">
        <f t="shared" ref="E16:I16" si="3">SUM(E15-E12)</f>
        <v>-26</v>
      </c>
      <c r="F16" s="22">
        <f t="shared" si="3"/>
        <v>-13</v>
      </c>
      <c r="G16" s="22">
        <f t="shared" si="3"/>
        <v>64</v>
      </c>
      <c r="H16" s="22">
        <f>SUM(H15-H12)</f>
        <v>53</v>
      </c>
      <c r="I16" s="22">
        <f t="shared" si="3"/>
        <v>38</v>
      </c>
      <c r="J16" s="22">
        <f>SUM(J15-J12)</f>
        <v>32</v>
      </c>
    </row>
    <row r="17" spans="1:10" ht="24.6">
      <c r="A17" s="103" t="s">
        <v>193</v>
      </c>
      <c r="B17" s="22">
        <f t="shared" ref="B17:J17" si="4">B15-B13</f>
        <v>-167</v>
      </c>
      <c r="C17" s="22">
        <f t="shared" si="4"/>
        <v>-73</v>
      </c>
      <c r="D17" s="22">
        <f t="shared" si="4"/>
        <v>-14</v>
      </c>
      <c r="E17" s="22">
        <f t="shared" si="4"/>
        <v>-30</v>
      </c>
      <c r="F17" s="22">
        <f t="shared" si="4"/>
        <v>-15</v>
      </c>
      <c r="G17" s="22">
        <f t="shared" si="4"/>
        <v>7</v>
      </c>
      <c r="H17" s="22">
        <f t="shared" si="4"/>
        <v>50</v>
      </c>
      <c r="I17" s="22">
        <f t="shared" si="4"/>
        <v>-17</v>
      </c>
      <c r="J17" s="22">
        <f t="shared" si="4"/>
        <v>16</v>
      </c>
    </row>
  </sheetData>
  <pageMargins left="0.7" right="0.7" top="0.78740157499999996" bottom="0.78740157499999996" header="0.3" footer="0.3"/>
  <pageSetup paperSize="9" orientation="portrait" verticalDpi="0" r:id="rId1"/>
  <headerFooter>
    <oddHeader>&amp;L&amp;G&amp;RSCLLD 2014-2020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view="pageLayout" zoomScaleNormal="100" workbookViewId="0"/>
  </sheetViews>
  <sheetFormatPr defaultRowHeight="14.4"/>
  <cols>
    <col min="2" max="10" width="8.33203125" style="14" customWidth="1"/>
  </cols>
  <sheetData>
    <row r="1" spans="1:10">
      <c r="A1" s="149" t="s">
        <v>209</v>
      </c>
    </row>
    <row r="2" spans="1:10" s="100" customFormat="1" ht="48">
      <c r="A2" s="99"/>
      <c r="B2" s="98" t="s">
        <v>106</v>
      </c>
      <c r="C2" s="98" t="s">
        <v>107</v>
      </c>
      <c r="D2" s="98" t="s">
        <v>191</v>
      </c>
      <c r="E2" s="98" t="s">
        <v>108</v>
      </c>
      <c r="F2" s="98" t="s">
        <v>109</v>
      </c>
      <c r="G2" s="98" t="s">
        <v>110</v>
      </c>
      <c r="H2" s="98" t="s">
        <v>111</v>
      </c>
      <c r="I2" s="98" t="s">
        <v>192</v>
      </c>
      <c r="J2" s="98" t="s">
        <v>33</v>
      </c>
    </row>
    <row r="3" spans="1:10">
      <c r="A3" s="96">
        <v>2008</v>
      </c>
      <c r="B3" s="101">
        <v>32</v>
      </c>
      <c r="C3" s="101">
        <v>9</v>
      </c>
      <c r="D3" s="101">
        <v>144</v>
      </c>
      <c r="E3" s="101">
        <v>8</v>
      </c>
      <c r="F3" s="101">
        <v>1439</v>
      </c>
      <c r="G3" s="101">
        <v>95</v>
      </c>
      <c r="H3" s="101">
        <v>134</v>
      </c>
      <c r="I3" s="101">
        <v>182</v>
      </c>
      <c r="J3" s="101">
        <f t="shared" ref="J3:J5" si="0">SUM(B3:I3)</f>
        <v>2043</v>
      </c>
    </row>
    <row r="4" spans="1:10">
      <c r="A4" s="96">
        <v>2012</v>
      </c>
      <c r="B4" s="101">
        <v>32</v>
      </c>
      <c r="C4" s="101">
        <v>5</v>
      </c>
      <c r="D4" s="101">
        <v>184</v>
      </c>
      <c r="E4" s="101">
        <v>7</v>
      </c>
      <c r="F4" s="101">
        <v>1655</v>
      </c>
      <c r="G4" s="101">
        <v>98</v>
      </c>
      <c r="H4" s="101">
        <v>85</v>
      </c>
      <c r="I4" s="101">
        <v>206</v>
      </c>
      <c r="J4" s="101">
        <f t="shared" si="0"/>
        <v>2272</v>
      </c>
    </row>
    <row r="5" spans="1:10">
      <c r="A5" s="96">
        <v>2013</v>
      </c>
      <c r="B5" s="101">
        <v>32</v>
      </c>
      <c r="C5" s="101">
        <v>5</v>
      </c>
      <c r="D5" s="101">
        <v>189</v>
      </c>
      <c r="E5" s="101">
        <v>7</v>
      </c>
      <c r="F5" s="101">
        <v>1431</v>
      </c>
      <c r="G5" s="101">
        <v>239</v>
      </c>
      <c r="H5" s="101">
        <v>81</v>
      </c>
      <c r="I5" s="101">
        <v>193</v>
      </c>
      <c r="J5" s="101">
        <f t="shared" si="0"/>
        <v>2177</v>
      </c>
    </row>
    <row r="6" spans="1:10">
      <c r="A6" s="96">
        <v>2014</v>
      </c>
      <c r="B6" s="101">
        <v>32</v>
      </c>
      <c r="C6" s="101">
        <v>5</v>
      </c>
      <c r="D6" s="101">
        <v>190</v>
      </c>
      <c r="E6" s="101">
        <v>7</v>
      </c>
      <c r="F6" s="101">
        <v>1474</v>
      </c>
      <c r="G6" s="101">
        <v>188</v>
      </c>
      <c r="H6" s="101">
        <v>80</v>
      </c>
      <c r="I6" s="101">
        <v>129</v>
      </c>
      <c r="J6" s="101">
        <f>SUM(B6:I6)</f>
        <v>2105</v>
      </c>
    </row>
    <row r="7" spans="1:10" ht="24">
      <c r="A7" s="97" t="s">
        <v>193</v>
      </c>
      <c r="B7" s="50">
        <f t="shared" ref="B7:E7" si="1">B6-B4</f>
        <v>0</v>
      </c>
      <c r="C7" s="50">
        <f t="shared" si="1"/>
        <v>0</v>
      </c>
      <c r="D7" s="50">
        <f t="shared" si="1"/>
        <v>6</v>
      </c>
      <c r="E7" s="50">
        <f t="shared" si="1"/>
        <v>0</v>
      </c>
      <c r="F7" s="50">
        <f>F6-F4</f>
        <v>-181</v>
      </c>
      <c r="G7" s="50">
        <f t="shared" ref="G7:I7" si="2">G6-G4</f>
        <v>90</v>
      </c>
      <c r="H7" s="50">
        <f t="shared" si="2"/>
        <v>-5</v>
      </c>
      <c r="I7" s="50">
        <f t="shared" si="2"/>
        <v>-77</v>
      </c>
      <c r="J7" s="95">
        <v>-167</v>
      </c>
    </row>
    <row r="8" spans="1:10" ht="24">
      <c r="A8" s="97" t="s">
        <v>194</v>
      </c>
      <c r="B8" s="50">
        <f>B6-B3</f>
        <v>0</v>
      </c>
      <c r="C8" s="50">
        <f t="shared" ref="C8:I8" si="3">C6-C3</f>
        <v>-4</v>
      </c>
      <c r="D8" s="50">
        <f t="shared" si="3"/>
        <v>46</v>
      </c>
      <c r="E8" s="50">
        <f t="shared" si="3"/>
        <v>-1</v>
      </c>
      <c r="F8" s="50">
        <f t="shared" si="3"/>
        <v>35</v>
      </c>
      <c r="G8" s="50">
        <f t="shared" si="3"/>
        <v>93</v>
      </c>
      <c r="H8" s="50">
        <f t="shared" si="3"/>
        <v>-54</v>
      </c>
      <c r="I8" s="50">
        <f t="shared" si="3"/>
        <v>-53</v>
      </c>
      <c r="J8" s="95">
        <v>62</v>
      </c>
    </row>
  </sheetData>
  <pageMargins left="0.7" right="0.7" top="0.78740157499999996" bottom="0.78740157499999996" header="0.3" footer="0.3"/>
  <pageSetup paperSize="9" orientation="portrait" verticalDpi="0" r:id="rId1"/>
  <headerFooter>
    <oddHeader>&amp;L&amp;G&amp;RSCLLD 2014-2020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Layout" zoomScaleNormal="100" workbookViewId="0">
      <selection activeCell="G12" sqref="G12"/>
    </sheetView>
  </sheetViews>
  <sheetFormatPr defaultRowHeight="14.4"/>
  <sheetData>
    <row r="1" spans="1:6">
      <c r="A1" s="149" t="s">
        <v>210</v>
      </c>
    </row>
    <row r="2" spans="1:6">
      <c r="A2" s="83"/>
      <c r="B2" s="83"/>
      <c r="C2" s="83">
        <v>2008</v>
      </c>
      <c r="D2" s="83">
        <v>2012</v>
      </c>
      <c r="E2" s="83">
        <v>2013</v>
      </c>
      <c r="F2" s="83">
        <v>2014</v>
      </c>
    </row>
    <row r="3" spans="1:6">
      <c r="A3" s="91" t="s">
        <v>186</v>
      </c>
      <c r="B3" s="89" t="s">
        <v>187</v>
      </c>
      <c r="C3" s="89">
        <v>1439</v>
      </c>
      <c r="D3" s="89">
        <v>1655</v>
      </c>
      <c r="E3" s="89">
        <v>1431</v>
      </c>
      <c r="F3" s="89">
        <v>1474</v>
      </c>
    </row>
    <row r="4" spans="1:6">
      <c r="A4" s="91"/>
      <c r="B4" s="89" t="s">
        <v>188</v>
      </c>
      <c r="C4" s="89">
        <v>2043</v>
      </c>
      <c r="D4" s="89">
        <v>2272</v>
      </c>
      <c r="E4" s="89">
        <v>2177</v>
      </c>
      <c r="F4" s="89">
        <v>2105</v>
      </c>
    </row>
    <row r="5" spans="1:6">
      <c r="A5" s="91"/>
      <c r="B5" s="89" t="s">
        <v>189</v>
      </c>
      <c r="C5" s="92">
        <f>C3/C4</f>
        <v>0.70435633871757219</v>
      </c>
      <c r="D5" s="92">
        <f t="shared" ref="D5:F5" si="0">D3/D4</f>
        <v>0.72843309859154926</v>
      </c>
      <c r="E5" s="92">
        <f t="shared" si="0"/>
        <v>0.65732659623334866</v>
      </c>
      <c r="F5" s="92">
        <f t="shared" si="0"/>
        <v>0.70023752969121145</v>
      </c>
    </row>
    <row r="6" spans="1:6">
      <c r="A6" s="93" t="s">
        <v>190</v>
      </c>
      <c r="B6" s="86" t="s">
        <v>187</v>
      </c>
      <c r="C6" s="86">
        <v>48320</v>
      </c>
      <c r="D6" s="86">
        <v>52692</v>
      </c>
      <c r="E6" s="86">
        <v>46279</v>
      </c>
      <c r="F6" s="86">
        <v>47382</v>
      </c>
    </row>
    <row r="7" spans="1:6">
      <c r="A7" s="93"/>
      <c r="B7" s="86" t="s">
        <v>188</v>
      </c>
      <c r="C7" s="86">
        <v>69087</v>
      </c>
      <c r="D7" s="86">
        <v>75639</v>
      </c>
      <c r="E7" s="86">
        <v>73005</v>
      </c>
      <c r="F7" s="86">
        <v>70866</v>
      </c>
    </row>
    <row r="8" spans="1:6">
      <c r="A8" s="93"/>
      <c r="B8" s="86" t="s">
        <v>189</v>
      </c>
      <c r="C8" s="94">
        <f>C6/C7</f>
        <v>0.69940799282064647</v>
      </c>
      <c r="D8" s="94">
        <f t="shared" ref="D8:F8" si="1">D6/D7</f>
        <v>0.69662475706976557</v>
      </c>
      <c r="E8" s="94">
        <f t="shared" si="1"/>
        <v>0.63391548524073693</v>
      </c>
      <c r="F8" s="94">
        <f t="shared" si="1"/>
        <v>0.6686140038946744</v>
      </c>
    </row>
    <row r="9" spans="1:6">
      <c r="A9" s="91" t="s">
        <v>183</v>
      </c>
      <c r="B9" s="89" t="s">
        <v>187</v>
      </c>
      <c r="C9" s="89">
        <v>876569</v>
      </c>
      <c r="D9" s="89">
        <v>957079</v>
      </c>
      <c r="E9" s="89">
        <v>863038</v>
      </c>
      <c r="F9" s="89">
        <v>866555</v>
      </c>
    </row>
    <row r="10" spans="1:6">
      <c r="A10" s="91"/>
      <c r="B10" s="89" t="s">
        <v>188</v>
      </c>
      <c r="C10" s="89">
        <v>1345589</v>
      </c>
      <c r="D10" s="89">
        <v>1513556</v>
      </c>
      <c r="E10" s="89">
        <v>1470929</v>
      </c>
      <c r="F10" s="89">
        <v>1446293</v>
      </c>
    </row>
    <row r="11" spans="1:6">
      <c r="A11" s="91"/>
      <c r="B11" s="89" t="s">
        <v>189</v>
      </c>
      <c r="C11" s="92">
        <f>C9/C10</f>
        <v>0.65143888661396609</v>
      </c>
      <c r="D11" s="92">
        <f t="shared" ref="D11:F11" si="2">D9/D10</f>
        <v>0.6323380172256593</v>
      </c>
      <c r="E11" s="92">
        <f t="shared" si="2"/>
        <v>0.58672988295152251</v>
      </c>
      <c r="F11" s="92">
        <f t="shared" si="2"/>
        <v>0.59915591100835031</v>
      </c>
    </row>
  </sheetData>
  <pageMargins left="0.7" right="0.7" top="0.78740157499999996" bottom="0.78740157499999996" header="0.3" footer="0.3"/>
  <pageSetup paperSize="9" orientation="portrait" verticalDpi="0" r:id="rId1"/>
  <headerFooter>
    <oddHeader>&amp;L&amp;G&amp;RSCLLD 2014-2020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14"/>
  <sheetViews>
    <sheetView view="pageLayout" zoomScaleNormal="100" workbookViewId="0">
      <selection activeCell="E6" sqref="E6"/>
    </sheetView>
  </sheetViews>
  <sheetFormatPr defaultColWidth="9.109375" defaultRowHeight="12"/>
  <cols>
    <col min="1" max="1" width="16.44140625" style="3" customWidth="1"/>
    <col min="2" max="2" width="5.88671875" style="3" customWidth="1"/>
    <col min="3" max="3" width="18.5546875" style="3" bestFit="1" customWidth="1"/>
    <col min="4" max="4" width="6.5546875" style="3" customWidth="1"/>
    <col min="5" max="5" width="46.33203125" style="3" customWidth="1"/>
    <col min="6" max="16384" width="9.109375" style="3"/>
  </cols>
  <sheetData>
    <row r="1" spans="1:5" ht="13.8">
      <c r="A1" s="53" t="s">
        <v>211</v>
      </c>
    </row>
    <row r="2" spans="1:5" ht="24">
      <c r="A2" s="85" t="s">
        <v>34</v>
      </c>
      <c r="B2" s="85" t="s">
        <v>158</v>
      </c>
      <c r="C2" s="85" t="s">
        <v>124</v>
      </c>
      <c r="D2" s="85" t="s">
        <v>125</v>
      </c>
      <c r="E2" s="85" t="s">
        <v>159</v>
      </c>
    </row>
    <row r="3" spans="1:5">
      <c r="A3" s="84" t="s">
        <v>28</v>
      </c>
      <c r="B3" s="84" t="s">
        <v>126</v>
      </c>
      <c r="C3" s="84" t="s">
        <v>127</v>
      </c>
      <c r="D3" s="84" t="s">
        <v>128</v>
      </c>
      <c r="E3" s="84" t="s">
        <v>129</v>
      </c>
    </row>
    <row r="4" spans="1:5">
      <c r="A4" s="84" t="s">
        <v>25</v>
      </c>
      <c r="B4" s="84" t="s">
        <v>130</v>
      </c>
      <c r="C4" s="84" t="s">
        <v>127</v>
      </c>
      <c r="D4" s="84" t="s">
        <v>128</v>
      </c>
      <c r="E4" s="84" t="s">
        <v>131</v>
      </c>
    </row>
    <row r="5" spans="1:5">
      <c r="A5" s="84" t="s">
        <v>7</v>
      </c>
      <c r="B5" s="84" t="s">
        <v>132</v>
      </c>
      <c r="C5" s="84" t="s">
        <v>127</v>
      </c>
      <c r="D5" s="84" t="s">
        <v>133</v>
      </c>
      <c r="E5" s="84" t="s">
        <v>134</v>
      </c>
    </row>
    <row r="6" spans="1:5">
      <c r="A6" s="84" t="s">
        <v>7</v>
      </c>
      <c r="B6" s="84" t="s">
        <v>135</v>
      </c>
      <c r="C6" s="84" t="s">
        <v>127</v>
      </c>
      <c r="D6" s="84" t="s">
        <v>136</v>
      </c>
      <c r="E6" s="84" t="s">
        <v>137</v>
      </c>
    </row>
    <row r="7" spans="1:5">
      <c r="A7" s="84" t="s">
        <v>7</v>
      </c>
      <c r="B7" s="84" t="s">
        <v>132</v>
      </c>
      <c r="C7" s="84" t="s">
        <v>127</v>
      </c>
      <c r="D7" s="84" t="s">
        <v>138</v>
      </c>
      <c r="E7" s="84" t="s">
        <v>139</v>
      </c>
    </row>
    <row r="8" spans="1:5">
      <c r="A8" s="84" t="s">
        <v>10</v>
      </c>
      <c r="B8" s="84" t="s">
        <v>140</v>
      </c>
      <c r="C8" s="84" t="s">
        <v>127</v>
      </c>
      <c r="D8" s="84" t="s">
        <v>141</v>
      </c>
      <c r="E8" s="84" t="s">
        <v>142</v>
      </c>
    </row>
    <row r="9" spans="1:5" ht="24">
      <c r="A9" s="84" t="s">
        <v>11</v>
      </c>
      <c r="B9" s="84" t="s">
        <v>135</v>
      </c>
      <c r="C9" s="84" t="s">
        <v>127</v>
      </c>
      <c r="D9" s="84" t="s">
        <v>143</v>
      </c>
      <c r="E9" s="84" t="s">
        <v>144</v>
      </c>
    </row>
    <row r="10" spans="1:5">
      <c r="A10" s="84" t="s">
        <v>7</v>
      </c>
      <c r="B10" s="84" t="s">
        <v>130</v>
      </c>
      <c r="C10" s="18" t="s">
        <v>145</v>
      </c>
      <c r="D10" s="84" t="s">
        <v>146</v>
      </c>
      <c r="E10" s="84" t="s">
        <v>147</v>
      </c>
    </row>
    <row r="11" spans="1:5">
      <c r="A11" s="84" t="s">
        <v>7</v>
      </c>
      <c r="B11" s="84" t="s">
        <v>148</v>
      </c>
      <c r="C11" s="18" t="s">
        <v>145</v>
      </c>
      <c r="D11" s="84" t="s">
        <v>149</v>
      </c>
      <c r="E11" s="84" t="s">
        <v>150</v>
      </c>
    </row>
    <row r="12" spans="1:5">
      <c r="A12" s="84" t="s">
        <v>12</v>
      </c>
      <c r="B12" s="84" t="s">
        <v>132</v>
      </c>
      <c r="C12" s="18" t="s">
        <v>145</v>
      </c>
      <c r="D12" s="84" t="s">
        <v>151</v>
      </c>
      <c r="E12" s="84" t="s">
        <v>152</v>
      </c>
    </row>
    <row r="13" spans="1:5">
      <c r="A13" s="84" t="s">
        <v>12</v>
      </c>
      <c r="B13" s="84" t="s">
        <v>130</v>
      </c>
      <c r="C13" s="18" t="s">
        <v>145</v>
      </c>
      <c r="D13" s="84" t="s">
        <v>128</v>
      </c>
      <c r="E13" s="84" t="s">
        <v>153</v>
      </c>
    </row>
    <row r="14" spans="1:5">
      <c r="A14" s="2"/>
      <c r="B14" s="2"/>
      <c r="C14" s="2"/>
      <c r="D14" s="2"/>
      <c r="E14" s="2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&amp;L&amp;G&amp;RSCLLD 2014 - 2020</oddHeader>
    <oddFooter>&amp;L&amp;G&amp;C&amp;G&amp;R&amp;G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Layout" zoomScaleNormal="100" workbookViewId="0">
      <selection activeCell="G8" sqref="G8"/>
    </sheetView>
  </sheetViews>
  <sheetFormatPr defaultColWidth="9.109375" defaultRowHeight="12"/>
  <cols>
    <col min="1" max="1" width="9.109375" style="3"/>
    <col min="2" max="2" width="28.33203125" style="3" customWidth="1"/>
    <col min="3" max="16384" width="9.109375" style="3"/>
  </cols>
  <sheetData>
    <row r="1" spans="1:6" ht="13.8">
      <c r="A1" s="149" t="s">
        <v>212</v>
      </c>
    </row>
    <row r="2" spans="1:6">
      <c r="A2" s="82"/>
      <c r="B2" s="82"/>
      <c r="C2" s="83">
        <v>2008</v>
      </c>
      <c r="D2" s="83">
        <v>2012</v>
      </c>
      <c r="E2" s="83">
        <v>2013</v>
      </c>
      <c r="F2" s="83">
        <v>2014</v>
      </c>
    </row>
    <row r="3" spans="1:6">
      <c r="A3" s="191" t="s">
        <v>183</v>
      </c>
      <c r="B3" s="88" t="s">
        <v>160</v>
      </c>
      <c r="C3" s="18">
        <v>10467542</v>
      </c>
      <c r="D3" s="18">
        <v>10516125</v>
      </c>
      <c r="E3" s="18">
        <v>10512419</v>
      </c>
      <c r="F3" s="18">
        <v>10538275</v>
      </c>
    </row>
    <row r="4" spans="1:6">
      <c r="A4" s="191"/>
      <c r="B4" s="88" t="s">
        <v>184</v>
      </c>
      <c r="C4" s="18">
        <v>1345589</v>
      </c>
      <c r="D4" s="18">
        <v>1513556</v>
      </c>
      <c r="E4" s="18">
        <v>1470929</v>
      </c>
      <c r="F4" s="18">
        <v>1446293</v>
      </c>
    </row>
    <row r="5" spans="1:6" ht="24">
      <c r="A5" s="191"/>
      <c r="B5" s="88" t="s">
        <v>185</v>
      </c>
      <c r="C5" s="81">
        <f>C4/C3*1000</f>
        <v>128.54870799658602</v>
      </c>
      <c r="D5" s="81">
        <f t="shared" ref="D5:F5" si="0">D4/D3*1000</f>
        <v>143.92715948127281</v>
      </c>
      <c r="E5" s="81">
        <f t="shared" si="0"/>
        <v>139.92298061939883</v>
      </c>
      <c r="F5" s="81">
        <f t="shared" si="0"/>
        <v>137.24191103382668</v>
      </c>
    </row>
    <row r="6" spans="1:6">
      <c r="A6" s="192" t="s">
        <v>182</v>
      </c>
      <c r="B6" s="47" t="s">
        <v>160</v>
      </c>
      <c r="C6" s="86">
        <v>642137</v>
      </c>
      <c r="D6" s="86">
        <v>637609</v>
      </c>
      <c r="E6" s="86">
        <v>636356</v>
      </c>
      <c r="F6" s="86">
        <v>635711</v>
      </c>
    </row>
    <row r="7" spans="1:6">
      <c r="A7" s="192"/>
      <c r="B7" s="47" t="s">
        <v>184</v>
      </c>
      <c r="C7" s="86">
        <v>69087</v>
      </c>
      <c r="D7" s="86">
        <v>75639</v>
      </c>
      <c r="E7" s="86">
        <v>73005</v>
      </c>
      <c r="F7" s="86">
        <v>70866</v>
      </c>
    </row>
    <row r="8" spans="1:6" ht="24">
      <c r="A8" s="192"/>
      <c r="B8" s="47" t="s">
        <v>185</v>
      </c>
      <c r="C8" s="87">
        <f t="shared" ref="C8:F8" si="1">C7/C6*1000</f>
        <v>107.58919046870061</v>
      </c>
      <c r="D8" s="87">
        <f t="shared" si="1"/>
        <v>118.62912850979205</v>
      </c>
      <c r="E8" s="87">
        <f t="shared" si="1"/>
        <v>114.72351953937734</v>
      </c>
      <c r="F8" s="87">
        <f t="shared" si="1"/>
        <v>111.47518290543972</v>
      </c>
    </row>
    <row r="9" spans="1:6">
      <c r="A9" s="193" t="s">
        <v>171</v>
      </c>
      <c r="B9" s="88" t="s">
        <v>160</v>
      </c>
      <c r="C9" s="89">
        <v>22060</v>
      </c>
      <c r="D9" s="89">
        <v>21893</v>
      </c>
      <c r="E9" s="89">
        <v>21776</v>
      </c>
      <c r="F9" s="89">
        <v>21773</v>
      </c>
    </row>
    <row r="10" spans="1:6">
      <c r="A10" s="193"/>
      <c r="B10" s="88" t="s">
        <v>184</v>
      </c>
      <c r="C10" s="89">
        <v>2043</v>
      </c>
      <c r="D10" s="89">
        <v>2272</v>
      </c>
      <c r="E10" s="89">
        <v>2177</v>
      </c>
      <c r="F10" s="89">
        <v>2105</v>
      </c>
    </row>
    <row r="11" spans="1:6" ht="24">
      <c r="A11" s="193"/>
      <c r="B11" s="88" t="s">
        <v>185</v>
      </c>
      <c r="C11" s="90">
        <f t="shared" ref="C11:F11" si="2">C10/C9*1000</f>
        <v>92.611060743427018</v>
      </c>
      <c r="D11" s="90">
        <f t="shared" si="2"/>
        <v>103.7774631160645</v>
      </c>
      <c r="E11" s="90">
        <f t="shared" si="2"/>
        <v>99.972446730345325</v>
      </c>
      <c r="F11" s="90">
        <f t="shared" si="2"/>
        <v>96.679373536030852</v>
      </c>
    </row>
  </sheetData>
  <mergeCells count="3">
    <mergeCell ref="A3:A5"/>
    <mergeCell ref="A6:A8"/>
    <mergeCell ref="A9:A11"/>
  </mergeCells>
  <pageMargins left="0.7" right="0.7" top="0.78740157499999996" bottom="0.78740157499999996" header="0.3" footer="0.3"/>
  <pageSetup paperSize="9" orientation="portrait" verticalDpi="0" r:id="rId1"/>
  <headerFooter>
    <oddHeader>&amp;L&amp;G&amp;RSCLLD 2014-2020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/>
  <dimension ref="A1:AP36"/>
  <sheetViews>
    <sheetView view="pageLayout" topLeftCell="V1" zoomScaleNormal="100" workbookViewId="0">
      <selection activeCell="AR4" sqref="AR4"/>
    </sheetView>
  </sheetViews>
  <sheetFormatPr defaultColWidth="9.109375" defaultRowHeight="12"/>
  <cols>
    <col min="1" max="1" width="13.33203125" style="3" customWidth="1"/>
    <col min="2" max="11" width="5.33203125" style="3" customWidth="1"/>
    <col min="12" max="12" width="5.44140625" style="3" customWidth="1"/>
    <col min="13" max="24" width="5.33203125" style="3" customWidth="1"/>
    <col min="25" max="26" width="5.5546875" style="3" customWidth="1"/>
    <col min="27" max="27" width="5.33203125" style="3" customWidth="1"/>
    <col min="28" max="28" width="5.5546875" style="3" customWidth="1"/>
    <col min="29" max="29" width="6.33203125" style="3" customWidth="1"/>
    <col min="30" max="31" width="5.5546875" style="3" customWidth="1"/>
    <col min="32" max="32" width="5.6640625" style="3" customWidth="1"/>
    <col min="33" max="33" width="3.5546875" style="3" bestFit="1" customWidth="1"/>
    <col min="34" max="34" width="5.44140625" style="3" bestFit="1" customWidth="1"/>
    <col min="35" max="35" width="7.6640625" style="3" bestFit="1" customWidth="1"/>
    <col min="36" max="38" width="5.44140625" style="3" bestFit="1" customWidth="1"/>
    <col min="39" max="39" width="7.6640625" style="3" bestFit="1" customWidth="1"/>
    <col min="40" max="42" width="5.44140625" style="3" bestFit="1" customWidth="1"/>
    <col min="43" max="16384" width="9.109375" style="3"/>
  </cols>
  <sheetData>
    <row r="1" spans="1:42" ht="13.8">
      <c r="A1" s="53" t="s">
        <v>213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42" s="20" customFormat="1">
      <c r="A2" s="195" t="s">
        <v>34</v>
      </c>
      <c r="B2" s="194">
        <v>2008</v>
      </c>
      <c r="C2" s="194"/>
      <c r="D2" s="194"/>
      <c r="E2" s="194"/>
      <c r="F2" s="194"/>
      <c r="G2" s="194">
        <v>2009</v>
      </c>
      <c r="H2" s="194"/>
      <c r="I2" s="194"/>
      <c r="J2" s="194"/>
      <c r="K2" s="194"/>
      <c r="L2" s="194">
        <v>2010</v>
      </c>
      <c r="M2" s="194"/>
      <c r="N2" s="194"/>
      <c r="O2" s="194"/>
      <c r="P2" s="194"/>
      <c r="Q2" s="194">
        <v>2011</v>
      </c>
      <c r="R2" s="194"/>
      <c r="S2" s="194"/>
      <c r="T2" s="194"/>
      <c r="U2" s="194"/>
      <c r="V2" s="194">
        <v>2013</v>
      </c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>
        <v>2014</v>
      </c>
      <c r="AH2" s="194"/>
      <c r="AI2" s="194"/>
      <c r="AJ2" s="194"/>
      <c r="AK2" s="194"/>
      <c r="AL2" s="194"/>
      <c r="AM2" s="194"/>
      <c r="AN2" s="194"/>
      <c r="AO2" s="194"/>
      <c r="AP2" s="194"/>
    </row>
    <row r="3" spans="1:42" s="21" customFormat="1" ht="100.95" customHeight="1">
      <c r="A3" s="195"/>
      <c r="B3" s="24" t="s">
        <v>113</v>
      </c>
      <c r="C3" s="24" t="s">
        <v>114</v>
      </c>
      <c r="D3" s="24" t="s">
        <v>115</v>
      </c>
      <c r="E3" s="24" t="s">
        <v>116</v>
      </c>
      <c r="F3" s="24" t="s">
        <v>157</v>
      </c>
      <c r="G3" s="24" t="s">
        <v>113</v>
      </c>
      <c r="H3" s="24" t="s">
        <v>114</v>
      </c>
      <c r="I3" s="24" t="s">
        <v>115</v>
      </c>
      <c r="J3" s="24" t="s">
        <v>116</v>
      </c>
      <c r="K3" s="24" t="s">
        <v>157</v>
      </c>
      <c r="L3" s="24" t="s">
        <v>113</v>
      </c>
      <c r="M3" s="24" t="s">
        <v>114</v>
      </c>
      <c r="N3" s="24" t="s">
        <v>115</v>
      </c>
      <c r="O3" s="24" t="s">
        <v>116</v>
      </c>
      <c r="P3" s="24" t="s">
        <v>157</v>
      </c>
      <c r="Q3" s="24" t="s">
        <v>113</v>
      </c>
      <c r="R3" s="24" t="s">
        <v>114</v>
      </c>
      <c r="S3" s="24" t="s">
        <v>115</v>
      </c>
      <c r="T3" s="24" t="s">
        <v>116</v>
      </c>
      <c r="U3" s="24" t="s">
        <v>157</v>
      </c>
      <c r="V3" s="24" t="s">
        <v>113</v>
      </c>
      <c r="W3" s="24" t="s">
        <v>114</v>
      </c>
      <c r="X3" s="24" t="s">
        <v>115</v>
      </c>
      <c r="Y3" s="24" t="s">
        <v>119</v>
      </c>
      <c r="Z3" s="24" t="s">
        <v>157</v>
      </c>
      <c r="AA3" s="24" t="s">
        <v>120</v>
      </c>
      <c r="AB3" s="24" t="s">
        <v>117</v>
      </c>
      <c r="AC3" s="24" t="s">
        <v>118</v>
      </c>
      <c r="AD3" s="24" t="s">
        <v>121</v>
      </c>
      <c r="AE3" s="24" t="s">
        <v>122</v>
      </c>
      <c r="AF3" s="24" t="s">
        <v>123</v>
      </c>
      <c r="AG3" s="24" t="s">
        <v>167</v>
      </c>
      <c r="AH3" s="24" t="s">
        <v>120</v>
      </c>
      <c r="AI3" s="24" t="s">
        <v>117</v>
      </c>
      <c r="AJ3" s="24" t="s">
        <v>118</v>
      </c>
      <c r="AK3" s="24" t="s">
        <v>121</v>
      </c>
      <c r="AL3" s="24" t="s">
        <v>119</v>
      </c>
      <c r="AM3" s="24" t="s">
        <v>168</v>
      </c>
      <c r="AN3" s="24" t="s">
        <v>169</v>
      </c>
      <c r="AO3" s="24" t="s">
        <v>122</v>
      </c>
      <c r="AP3" s="24" t="s">
        <v>123</v>
      </c>
    </row>
    <row r="4" spans="1:42">
      <c r="A4" s="25" t="s">
        <v>26</v>
      </c>
      <c r="B4" s="26">
        <v>6.94</v>
      </c>
      <c r="C4" s="26">
        <v>12</v>
      </c>
      <c r="D4" s="26">
        <v>12</v>
      </c>
      <c r="E4" s="26">
        <v>0</v>
      </c>
      <c r="F4" s="26">
        <v>2</v>
      </c>
      <c r="G4" s="27">
        <v>15.61</v>
      </c>
      <c r="H4" s="26">
        <v>27</v>
      </c>
      <c r="I4" s="26">
        <v>27</v>
      </c>
      <c r="J4" s="26">
        <v>1</v>
      </c>
      <c r="K4" s="26">
        <v>4</v>
      </c>
      <c r="L4" s="27">
        <v>18.5</v>
      </c>
      <c r="M4" s="26">
        <v>32</v>
      </c>
      <c r="N4" s="26">
        <v>35</v>
      </c>
      <c r="O4" s="26">
        <v>4</v>
      </c>
      <c r="P4" s="26">
        <v>12</v>
      </c>
      <c r="Q4" s="28">
        <v>16.184971098265898</v>
      </c>
      <c r="R4" s="29">
        <v>28</v>
      </c>
      <c r="S4" s="29">
        <v>29</v>
      </c>
      <c r="T4" s="29">
        <v>2</v>
      </c>
      <c r="U4" s="29">
        <v>12</v>
      </c>
      <c r="V4" s="27">
        <v>12.44</v>
      </c>
      <c r="W4" s="30">
        <v>26</v>
      </c>
      <c r="X4" s="30">
        <v>26</v>
      </c>
      <c r="Y4" s="26">
        <v>2</v>
      </c>
      <c r="Z4" s="26">
        <v>7</v>
      </c>
      <c r="AA4" s="26">
        <v>4</v>
      </c>
      <c r="AB4" s="26">
        <v>0</v>
      </c>
      <c r="AC4" s="31">
        <v>9</v>
      </c>
      <c r="AD4" s="27">
        <v>43.7</v>
      </c>
      <c r="AE4" s="27">
        <v>8.4112149532710276</v>
      </c>
      <c r="AF4" s="27">
        <v>16.670000000000002</v>
      </c>
      <c r="AG4" s="32">
        <v>30</v>
      </c>
      <c r="AH4" s="32">
        <v>4</v>
      </c>
      <c r="AI4" s="32">
        <v>0</v>
      </c>
      <c r="AJ4" s="31" t="s">
        <v>170</v>
      </c>
      <c r="AK4" s="33" t="s">
        <v>170</v>
      </c>
      <c r="AL4" s="32">
        <v>2</v>
      </c>
      <c r="AM4" s="32">
        <v>13</v>
      </c>
      <c r="AN4" s="34">
        <v>15.075376884422109</v>
      </c>
      <c r="AO4" s="34">
        <v>17.346938775510203</v>
      </c>
      <c r="AP4" s="34">
        <v>12.871287128712872</v>
      </c>
    </row>
    <row r="5" spans="1:42">
      <c r="A5" s="25" t="s">
        <v>1</v>
      </c>
      <c r="B5" s="26">
        <v>8.24</v>
      </c>
      <c r="C5" s="26">
        <v>15</v>
      </c>
      <c r="D5" s="26">
        <v>15</v>
      </c>
      <c r="E5" s="26">
        <v>1</v>
      </c>
      <c r="F5" s="26">
        <v>4</v>
      </c>
      <c r="G5" s="27">
        <v>13.74</v>
      </c>
      <c r="H5" s="26">
        <v>25</v>
      </c>
      <c r="I5" s="26">
        <v>26</v>
      </c>
      <c r="J5" s="26">
        <v>1</v>
      </c>
      <c r="K5" s="26">
        <v>8</v>
      </c>
      <c r="L5" s="27">
        <v>14.29</v>
      </c>
      <c r="M5" s="26">
        <v>26</v>
      </c>
      <c r="N5" s="26">
        <v>26</v>
      </c>
      <c r="O5" s="26">
        <v>3</v>
      </c>
      <c r="P5" s="26">
        <v>12</v>
      </c>
      <c r="Q5" s="28">
        <v>14.285714285714285</v>
      </c>
      <c r="R5" s="29">
        <v>26</v>
      </c>
      <c r="S5" s="29">
        <v>27</v>
      </c>
      <c r="T5" s="29">
        <v>2</v>
      </c>
      <c r="U5" s="29">
        <v>12</v>
      </c>
      <c r="V5" s="27">
        <v>8.44</v>
      </c>
      <c r="W5" s="30">
        <v>22</v>
      </c>
      <c r="X5" s="30">
        <v>20</v>
      </c>
      <c r="Y5" s="26">
        <v>1</v>
      </c>
      <c r="Z5" s="26">
        <v>4</v>
      </c>
      <c r="AA5" s="26">
        <v>0</v>
      </c>
      <c r="AB5" s="26">
        <v>0</v>
      </c>
      <c r="AC5" s="31">
        <v>6</v>
      </c>
      <c r="AD5" s="27">
        <v>42.8</v>
      </c>
      <c r="AE5" s="27">
        <v>7.7519379844961236</v>
      </c>
      <c r="AF5" s="27">
        <v>9.26</v>
      </c>
      <c r="AG5" s="32">
        <v>30</v>
      </c>
      <c r="AH5" s="32">
        <v>0</v>
      </c>
      <c r="AI5" s="32">
        <v>1</v>
      </c>
      <c r="AJ5" s="31" t="s">
        <v>170</v>
      </c>
      <c r="AK5" s="33" t="s">
        <v>170</v>
      </c>
      <c r="AL5" s="32">
        <v>3</v>
      </c>
      <c r="AM5" s="32">
        <v>13</v>
      </c>
      <c r="AN5" s="34">
        <v>12.096774193548388</v>
      </c>
      <c r="AO5" s="34">
        <v>13.157894736842104</v>
      </c>
      <c r="AP5" s="34">
        <v>11.194029850746269</v>
      </c>
    </row>
    <row r="6" spans="1:42">
      <c r="A6" s="25" t="s">
        <v>28</v>
      </c>
      <c r="B6" s="26">
        <v>7.25</v>
      </c>
      <c r="C6" s="26">
        <v>10</v>
      </c>
      <c r="D6" s="26">
        <v>10</v>
      </c>
      <c r="E6" s="26">
        <v>0</v>
      </c>
      <c r="F6" s="26">
        <v>4</v>
      </c>
      <c r="G6" s="27">
        <v>13.77</v>
      </c>
      <c r="H6" s="26">
        <v>19</v>
      </c>
      <c r="I6" s="26">
        <v>19</v>
      </c>
      <c r="J6" s="26">
        <v>0</v>
      </c>
      <c r="K6" s="26">
        <v>2</v>
      </c>
      <c r="L6" s="27">
        <v>13.04</v>
      </c>
      <c r="M6" s="26">
        <v>18</v>
      </c>
      <c r="N6" s="26">
        <v>18</v>
      </c>
      <c r="O6" s="26">
        <v>1</v>
      </c>
      <c r="P6" s="26">
        <v>6</v>
      </c>
      <c r="Q6" s="28">
        <v>10.144927536231885</v>
      </c>
      <c r="R6" s="29">
        <v>14</v>
      </c>
      <c r="S6" s="29">
        <v>15</v>
      </c>
      <c r="T6" s="29">
        <v>0</v>
      </c>
      <c r="U6" s="29">
        <v>6</v>
      </c>
      <c r="V6" s="27">
        <v>8.7200000000000006</v>
      </c>
      <c r="W6" s="30">
        <v>10</v>
      </c>
      <c r="X6" s="30">
        <v>15</v>
      </c>
      <c r="Y6" s="26">
        <v>0</v>
      </c>
      <c r="Z6" s="26">
        <v>4</v>
      </c>
      <c r="AA6" s="26">
        <v>2</v>
      </c>
      <c r="AB6" s="26">
        <v>0</v>
      </c>
      <c r="AC6" s="31">
        <v>4</v>
      </c>
      <c r="AD6" s="27">
        <v>42.9</v>
      </c>
      <c r="AE6" s="27">
        <v>11.956521739130435</v>
      </c>
      <c r="AF6" s="27">
        <v>5</v>
      </c>
      <c r="AG6" s="32">
        <v>12</v>
      </c>
      <c r="AH6" s="32">
        <v>2</v>
      </c>
      <c r="AI6" s="32">
        <v>0</v>
      </c>
      <c r="AJ6" s="31" t="s">
        <v>170</v>
      </c>
      <c r="AK6" s="33" t="s">
        <v>170</v>
      </c>
      <c r="AL6" s="32">
        <v>0</v>
      </c>
      <c r="AM6" s="32">
        <v>4</v>
      </c>
      <c r="AN6" s="34">
        <v>7.1005917159763312</v>
      </c>
      <c r="AO6" s="34">
        <v>8.9743589743589745</v>
      </c>
      <c r="AP6" s="34">
        <v>5.4945054945054945</v>
      </c>
    </row>
    <row r="7" spans="1:42">
      <c r="A7" s="25" t="s">
        <v>2</v>
      </c>
      <c r="B7" s="26">
        <v>8.64</v>
      </c>
      <c r="C7" s="26">
        <v>50</v>
      </c>
      <c r="D7" s="26">
        <v>51</v>
      </c>
      <c r="E7" s="26">
        <v>1</v>
      </c>
      <c r="F7" s="26">
        <v>13</v>
      </c>
      <c r="G7" s="27">
        <v>15.03</v>
      </c>
      <c r="H7" s="26">
        <v>87</v>
      </c>
      <c r="I7" s="26">
        <v>89</v>
      </c>
      <c r="J7" s="26">
        <v>7</v>
      </c>
      <c r="K7" s="26">
        <v>12</v>
      </c>
      <c r="L7" s="27">
        <v>12.09</v>
      </c>
      <c r="M7" s="26">
        <v>70</v>
      </c>
      <c r="N7" s="26">
        <v>74</v>
      </c>
      <c r="O7" s="26">
        <v>3</v>
      </c>
      <c r="P7" s="26">
        <v>23</v>
      </c>
      <c r="Q7" s="28">
        <v>12.607944732297064</v>
      </c>
      <c r="R7" s="35">
        <v>73</v>
      </c>
      <c r="S7" s="35">
        <v>77</v>
      </c>
      <c r="T7" s="29">
        <v>7</v>
      </c>
      <c r="U7" s="29">
        <v>16</v>
      </c>
      <c r="V7" s="27">
        <v>9.39</v>
      </c>
      <c r="W7" s="30">
        <v>72</v>
      </c>
      <c r="X7" s="30">
        <v>82</v>
      </c>
      <c r="Y7" s="26">
        <v>5</v>
      </c>
      <c r="Z7" s="26">
        <v>13</v>
      </c>
      <c r="AA7" s="26">
        <v>3</v>
      </c>
      <c r="AB7" s="26">
        <v>0</v>
      </c>
      <c r="AC7" s="31">
        <v>29</v>
      </c>
      <c r="AD7" s="27">
        <v>40.700000000000003</v>
      </c>
      <c r="AE7" s="27">
        <v>8.92018779342723</v>
      </c>
      <c r="AF7" s="27">
        <v>9.8800000000000008</v>
      </c>
      <c r="AG7" s="32">
        <v>84</v>
      </c>
      <c r="AH7" s="32">
        <v>6</v>
      </c>
      <c r="AI7" s="32">
        <v>0</v>
      </c>
      <c r="AJ7" s="31" t="s">
        <v>170</v>
      </c>
      <c r="AK7" s="33" t="s">
        <v>170</v>
      </c>
      <c r="AL7" s="32">
        <v>6</v>
      </c>
      <c r="AM7" s="32">
        <v>22</v>
      </c>
      <c r="AN7" s="34">
        <v>9.6224116930572485</v>
      </c>
      <c r="AO7" s="34">
        <v>9.2731829573934839</v>
      </c>
      <c r="AP7" s="34">
        <v>9.9526066350710902</v>
      </c>
    </row>
    <row r="8" spans="1:42">
      <c r="A8" s="25" t="s">
        <v>27</v>
      </c>
      <c r="B8" s="26">
        <v>3.08</v>
      </c>
      <c r="C8" s="26">
        <v>2</v>
      </c>
      <c r="D8" s="26">
        <v>4</v>
      </c>
      <c r="E8" s="26">
        <v>0</v>
      </c>
      <c r="F8" s="26">
        <v>1</v>
      </c>
      <c r="G8" s="27">
        <v>12.31</v>
      </c>
      <c r="H8" s="26">
        <v>8</v>
      </c>
      <c r="I8" s="26">
        <v>8</v>
      </c>
      <c r="J8" s="26">
        <v>0</v>
      </c>
      <c r="K8" s="26">
        <v>1</v>
      </c>
      <c r="L8" s="27">
        <v>13.85</v>
      </c>
      <c r="M8" s="26">
        <v>9</v>
      </c>
      <c r="N8" s="26">
        <v>10</v>
      </c>
      <c r="O8" s="26">
        <v>2</v>
      </c>
      <c r="P8" s="26">
        <v>3</v>
      </c>
      <c r="Q8" s="28">
        <v>13.846153846153847</v>
      </c>
      <c r="R8" s="29">
        <v>9</v>
      </c>
      <c r="S8" s="29">
        <v>9</v>
      </c>
      <c r="T8" s="29">
        <v>2</v>
      </c>
      <c r="U8" s="29">
        <v>4</v>
      </c>
      <c r="V8" s="27">
        <v>6.3</v>
      </c>
      <c r="W8" s="30">
        <v>10</v>
      </c>
      <c r="X8" s="30">
        <v>8</v>
      </c>
      <c r="Y8" s="26">
        <v>0</v>
      </c>
      <c r="Z8" s="26">
        <v>2</v>
      </c>
      <c r="AA8" s="26">
        <v>0</v>
      </c>
      <c r="AB8" s="26">
        <v>0</v>
      </c>
      <c r="AC8" s="31">
        <v>2</v>
      </c>
      <c r="AD8" s="27">
        <v>40</v>
      </c>
      <c r="AE8" s="27">
        <v>5.1724137931034484</v>
      </c>
      <c r="AF8" s="27">
        <v>7.25</v>
      </c>
      <c r="AG8" s="32">
        <v>7</v>
      </c>
      <c r="AH8" s="32">
        <v>0</v>
      </c>
      <c r="AI8" s="32">
        <v>0</v>
      </c>
      <c r="AJ8" s="31" t="s">
        <v>170</v>
      </c>
      <c r="AK8" s="33" t="s">
        <v>170</v>
      </c>
      <c r="AL8" s="32">
        <v>0</v>
      </c>
      <c r="AM8" s="32">
        <v>3</v>
      </c>
      <c r="AN8" s="34">
        <v>5.785123966942149</v>
      </c>
      <c r="AO8" s="34">
        <v>2.9850746268656714</v>
      </c>
      <c r="AP8" s="34">
        <v>9.2592592592592595</v>
      </c>
    </row>
    <row r="9" spans="1:42">
      <c r="A9" s="25" t="s">
        <v>29</v>
      </c>
      <c r="B9" s="26">
        <v>5.32</v>
      </c>
      <c r="C9" s="26">
        <v>5</v>
      </c>
      <c r="D9" s="26">
        <v>6</v>
      </c>
      <c r="E9" s="26">
        <v>0</v>
      </c>
      <c r="F9" s="26">
        <v>2</v>
      </c>
      <c r="G9" s="27">
        <v>10.64</v>
      </c>
      <c r="H9" s="26">
        <v>10</v>
      </c>
      <c r="I9" s="26">
        <v>12</v>
      </c>
      <c r="J9" s="26">
        <v>1</v>
      </c>
      <c r="K9" s="26">
        <v>0</v>
      </c>
      <c r="L9" s="27">
        <v>6.38</v>
      </c>
      <c r="M9" s="26">
        <v>6</v>
      </c>
      <c r="N9" s="26">
        <v>6</v>
      </c>
      <c r="O9" s="26">
        <v>1</v>
      </c>
      <c r="P9" s="26">
        <v>0</v>
      </c>
      <c r="Q9" s="28">
        <v>8.5106382978723403</v>
      </c>
      <c r="R9" s="29">
        <v>8</v>
      </c>
      <c r="S9" s="29">
        <v>9</v>
      </c>
      <c r="T9" s="29">
        <v>2</v>
      </c>
      <c r="U9" s="29">
        <v>0</v>
      </c>
      <c r="V9" s="27">
        <v>8.16</v>
      </c>
      <c r="W9" s="30">
        <v>11</v>
      </c>
      <c r="X9" s="30">
        <v>13</v>
      </c>
      <c r="Y9" s="26">
        <v>1</v>
      </c>
      <c r="Z9" s="26">
        <v>3</v>
      </c>
      <c r="AA9" s="26">
        <v>3</v>
      </c>
      <c r="AB9" s="26">
        <v>0</v>
      </c>
      <c r="AC9" s="31">
        <v>4</v>
      </c>
      <c r="AD9" s="27">
        <v>42.9</v>
      </c>
      <c r="AE9" s="27">
        <v>5.4794520547945202</v>
      </c>
      <c r="AF9" s="27">
        <v>10.81</v>
      </c>
      <c r="AG9" s="32">
        <v>11</v>
      </c>
      <c r="AH9" s="32">
        <v>2</v>
      </c>
      <c r="AI9" s="32">
        <v>0</v>
      </c>
      <c r="AJ9" s="31" t="s">
        <v>170</v>
      </c>
      <c r="AK9" s="33" t="s">
        <v>170</v>
      </c>
      <c r="AL9" s="32">
        <v>1</v>
      </c>
      <c r="AM9" s="32">
        <v>3</v>
      </c>
      <c r="AN9" s="34">
        <v>6.666666666666667</v>
      </c>
      <c r="AO9" s="34">
        <v>5.4054054054054053</v>
      </c>
      <c r="AP9" s="34">
        <v>7.8947368421052628</v>
      </c>
    </row>
    <row r="10" spans="1:42">
      <c r="A10" s="25" t="s">
        <v>30</v>
      </c>
      <c r="B10" s="26">
        <v>5.98</v>
      </c>
      <c r="C10" s="26">
        <v>7</v>
      </c>
      <c r="D10" s="26">
        <v>7</v>
      </c>
      <c r="E10" s="26">
        <v>1</v>
      </c>
      <c r="F10" s="26">
        <v>1</v>
      </c>
      <c r="G10" s="27">
        <v>8.5500000000000007</v>
      </c>
      <c r="H10" s="26">
        <v>10</v>
      </c>
      <c r="I10" s="26">
        <v>11</v>
      </c>
      <c r="J10" s="26">
        <v>2</v>
      </c>
      <c r="K10" s="26">
        <v>1</v>
      </c>
      <c r="L10" s="27">
        <v>14.53</v>
      </c>
      <c r="M10" s="26">
        <v>17</v>
      </c>
      <c r="N10" s="26">
        <v>18</v>
      </c>
      <c r="O10" s="26">
        <v>0</v>
      </c>
      <c r="P10" s="26">
        <v>3</v>
      </c>
      <c r="Q10" s="28">
        <v>7.6923076923076925</v>
      </c>
      <c r="R10" s="29">
        <v>9</v>
      </c>
      <c r="S10" s="29">
        <v>9</v>
      </c>
      <c r="T10" s="29">
        <v>0</v>
      </c>
      <c r="U10" s="29">
        <v>3</v>
      </c>
      <c r="V10" s="27">
        <v>10.119999999999999</v>
      </c>
      <c r="W10" s="30">
        <v>17</v>
      </c>
      <c r="X10" s="30">
        <v>17</v>
      </c>
      <c r="Y10" s="26">
        <v>0</v>
      </c>
      <c r="Z10" s="26">
        <v>4</v>
      </c>
      <c r="AA10" s="26">
        <v>1</v>
      </c>
      <c r="AB10" s="26">
        <v>0</v>
      </c>
      <c r="AC10" s="31">
        <v>5</v>
      </c>
      <c r="AD10" s="27">
        <v>40</v>
      </c>
      <c r="AE10" s="27">
        <v>13.48314606741573</v>
      </c>
      <c r="AF10" s="27">
        <v>6.33</v>
      </c>
      <c r="AG10" s="32">
        <v>15</v>
      </c>
      <c r="AH10" s="32">
        <v>1</v>
      </c>
      <c r="AI10" s="32">
        <v>0</v>
      </c>
      <c r="AJ10" s="31" t="s">
        <v>170</v>
      </c>
      <c r="AK10" s="33" t="s">
        <v>170</v>
      </c>
      <c r="AL10" s="32">
        <v>0</v>
      </c>
      <c r="AM10" s="32">
        <v>4</v>
      </c>
      <c r="AN10" s="34">
        <v>9.6153846153846168</v>
      </c>
      <c r="AO10" s="34">
        <v>4.1666666666666661</v>
      </c>
      <c r="AP10" s="34">
        <v>14.285714285714285</v>
      </c>
    </row>
    <row r="11" spans="1:42">
      <c r="A11" s="25" t="s">
        <v>3</v>
      </c>
      <c r="B11" s="26">
        <v>4.62</v>
      </c>
      <c r="C11" s="26">
        <v>6</v>
      </c>
      <c r="D11" s="26">
        <v>6</v>
      </c>
      <c r="E11" s="26">
        <v>0</v>
      </c>
      <c r="F11" s="26">
        <v>4</v>
      </c>
      <c r="G11" s="27">
        <v>6.15</v>
      </c>
      <c r="H11" s="26">
        <v>8</v>
      </c>
      <c r="I11" s="26">
        <v>9</v>
      </c>
      <c r="J11" s="26">
        <v>1</v>
      </c>
      <c r="K11" s="26">
        <v>2</v>
      </c>
      <c r="L11" s="27">
        <v>6.15</v>
      </c>
      <c r="M11" s="26">
        <v>8</v>
      </c>
      <c r="N11" s="26">
        <v>8</v>
      </c>
      <c r="O11" s="26">
        <v>1</v>
      </c>
      <c r="P11" s="26">
        <v>2</v>
      </c>
      <c r="Q11" s="28">
        <v>7.6923076923076925</v>
      </c>
      <c r="R11" s="29">
        <v>10</v>
      </c>
      <c r="S11" s="29">
        <v>10</v>
      </c>
      <c r="T11" s="29">
        <v>3</v>
      </c>
      <c r="U11" s="29">
        <v>1</v>
      </c>
      <c r="V11" s="27">
        <v>10</v>
      </c>
      <c r="W11" s="30">
        <v>15</v>
      </c>
      <c r="X11" s="30">
        <v>18</v>
      </c>
      <c r="Y11" s="26">
        <v>0</v>
      </c>
      <c r="Z11" s="26">
        <v>1</v>
      </c>
      <c r="AA11" s="26">
        <v>1</v>
      </c>
      <c r="AB11" s="26">
        <v>0</v>
      </c>
      <c r="AC11" s="31">
        <v>6</v>
      </c>
      <c r="AD11" s="27">
        <v>41.2</v>
      </c>
      <c r="AE11" s="27">
        <v>13.186813186813188</v>
      </c>
      <c r="AF11" s="27">
        <v>6.74</v>
      </c>
      <c r="AG11" s="32">
        <v>13</v>
      </c>
      <c r="AH11" s="32">
        <v>1</v>
      </c>
      <c r="AI11" s="32">
        <v>0</v>
      </c>
      <c r="AJ11" s="31" t="s">
        <v>170</v>
      </c>
      <c r="AK11" s="33" t="s">
        <v>170</v>
      </c>
      <c r="AL11" s="32">
        <v>1</v>
      </c>
      <c r="AM11" s="32">
        <v>3</v>
      </c>
      <c r="AN11" s="34">
        <v>7.3446327683615822</v>
      </c>
      <c r="AO11" s="34">
        <v>3.296703296703297</v>
      </c>
      <c r="AP11" s="34">
        <v>11.627906976744185</v>
      </c>
    </row>
    <row r="12" spans="1:42">
      <c r="A12" s="25" t="s">
        <v>25</v>
      </c>
      <c r="B12" s="26">
        <v>10.66</v>
      </c>
      <c r="C12" s="26">
        <v>37</v>
      </c>
      <c r="D12" s="26">
        <v>38</v>
      </c>
      <c r="E12" s="26">
        <v>1</v>
      </c>
      <c r="F12" s="26">
        <v>19</v>
      </c>
      <c r="G12" s="27">
        <v>17.29</v>
      </c>
      <c r="H12" s="26">
        <v>60</v>
      </c>
      <c r="I12" s="26">
        <v>62</v>
      </c>
      <c r="J12" s="26">
        <v>4</v>
      </c>
      <c r="K12" s="26">
        <v>16</v>
      </c>
      <c r="L12" s="27">
        <v>19.02</v>
      </c>
      <c r="M12" s="26">
        <v>66</v>
      </c>
      <c r="N12" s="26">
        <v>71</v>
      </c>
      <c r="O12" s="26">
        <v>5</v>
      </c>
      <c r="P12" s="26">
        <v>18</v>
      </c>
      <c r="Q12" s="28">
        <v>16.714697406340058</v>
      </c>
      <c r="R12" s="35">
        <v>58</v>
      </c>
      <c r="S12" s="35">
        <v>63</v>
      </c>
      <c r="T12" s="35">
        <v>3</v>
      </c>
      <c r="U12" s="29">
        <v>28</v>
      </c>
      <c r="V12" s="27">
        <v>10.68</v>
      </c>
      <c r="W12" s="30">
        <v>67</v>
      </c>
      <c r="X12" s="30">
        <v>55</v>
      </c>
      <c r="Y12" s="26">
        <v>3</v>
      </c>
      <c r="Z12" s="26">
        <v>19</v>
      </c>
      <c r="AA12" s="26">
        <v>5</v>
      </c>
      <c r="AB12" s="26">
        <v>0</v>
      </c>
      <c r="AC12" s="31">
        <v>12</v>
      </c>
      <c r="AD12" s="27">
        <v>41.6</v>
      </c>
      <c r="AE12" s="27">
        <v>8.4677419354838701</v>
      </c>
      <c r="AF12" s="27">
        <v>13.18</v>
      </c>
      <c r="AG12" s="32">
        <v>57</v>
      </c>
      <c r="AH12" s="32">
        <v>6</v>
      </c>
      <c r="AI12" s="32">
        <v>0</v>
      </c>
      <c r="AJ12" s="31" t="s">
        <v>170</v>
      </c>
      <c r="AK12" s="33" t="s">
        <v>170</v>
      </c>
      <c r="AL12" s="32">
        <v>0</v>
      </c>
      <c r="AM12" s="32">
        <v>25</v>
      </c>
      <c r="AN12" s="34">
        <v>11.904761904761903</v>
      </c>
      <c r="AO12" s="34">
        <v>13.364055299539171</v>
      </c>
      <c r="AP12" s="34">
        <v>10.612244897959183</v>
      </c>
    </row>
    <row r="13" spans="1:42">
      <c r="A13" s="25" t="s">
        <v>31</v>
      </c>
      <c r="B13" s="26">
        <v>17.239999999999998</v>
      </c>
      <c r="C13" s="26">
        <v>10</v>
      </c>
      <c r="D13" s="26">
        <v>10</v>
      </c>
      <c r="E13" s="26">
        <v>1</v>
      </c>
      <c r="F13" s="26">
        <v>4</v>
      </c>
      <c r="G13" s="27">
        <v>15.52</v>
      </c>
      <c r="H13" s="26">
        <v>9</v>
      </c>
      <c r="I13" s="26">
        <v>10</v>
      </c>
      <c r="J13" s="26">
        <v>1</v>
      </c>
      <c r="K13" s="26">
        <v>4</v>
      </c>
      <c r="L13" s="27">
        <v>25.86</v>
      </c>
      <c r="M13" s="26">
        <v>15</v>
      </c>
      <c r="N13" s="26">
        <v>16</v>
      </c>
      <c r="O13" s="26">
        <v>0</v>
      </c>
      <c r="P13" s="26">
        <v>6</v>
      </c>
      <c r="Q13" s="28">
        <v>18.96551724137931</v>
      </c>
      <c r="R13" s="29">
        <v>11</v>
      </c>
      <c r="S13" s="29">
        <v>11</v>
      </c>
      <c r="T13" s="29">
        <v>2</v>
      </c>
      <c r="U13" s="29">
        <v>6</v>
      </c>
      <c r="V13" s="27">
        <v>10.38</v>
      </c>
      <c r="W13" s="30">
        <v>12</v>
      </c>
      <c r="X13" s="30">
        <v>11</v>
      </c>
      <c r="Y13" s="26">
        <v>1</v>
      </c>
      <c r="Z13" s="26">
        <v>3</v>
      </c>
      <c r="AA13" s="26">
        <v>1</v>
      </c>
      <c r="AB13" s="26">
        <v>0</v>
      </c>
      <c r="AC13" s="31">
        <v>3</v>
      </c>
      <c r="AD13" s="27">
        <v>38.9</v>
      </c>
      <c r="AE13" s="27">
        <v>12.244897959183673</v>
      </c>
      <c r="AF13" s="27">
        <v>8.77</v>
      </c>
      <c r="AG13" s="32">
        <v>8</v>
      </c>
      <c r="AH13" s="32">
        <v>1</v>
      </c>
      <c r="AI13" s="32">
        <v>0</v>
      </c>
      <c r="AJ13" s="31" t="s">
        <v>170</v>
      </c>
      <c r="AK13" s="33" t="s">
        <v>170</v>
      </c>
      <c r="AL13" s="32">
        <v>0</v>
      </c>
      <c r="AM13" s="32">
        <v>3</v>
      </c>
      <c r="AN13" s="34">
        <v>7.216494845360824</v>
      </c>
      <c r="AO13" s="34">
        <v>3.4482758620689653</v>
      </c>
      <c r="AP13" s="34">
        <v>12.820512820512819</v>
      </c>
    </row>
    <row r="14" spans="1:42">
      <c r="A14" s="25" t="s">
        <v>4</v>
      </c>
      <c r="B14" s="26">
        <v>8.64</v>
      </c>
      <c r="C14" s="26">
        <v>7</v>
      </c>
      <c r="D14" s="26">
        <v>8</v>
      </c>
      <c r="E14" s="26">
        <v>1</v>
      </c>
      <c r="F14" s="26">
        <v>3</v>
      </c>
      <c r="G14" s="27">
        <v>16.05</v>
      </c>
      <c r="H14" s="26">
        <v>13</v>
      </c>
      <c r="I14" s="26">
        <v>13</v>
      </c>
      <c r="J14" s="26">
        <v>0</v>
      </c>
      <c r="K14" s="26">
        <v>5</v>
      </c>
      <c r="L14" s="27">
        <v>11.11</v>
      </c>
      <c r="M14" s="26">
        <v>9</v>
      </c>
      <c r="N14" s="26">
        <v>9</v>
      </c>
      <c r="O14" s="26">
        <v>1</v>
      </c>
      <c r="P14" s="26">
        <v>4</v>
      </c>
      <c r="Q14" s="28">
        <v>11.111111111111111</v>
      </c>
      <c r="R14" s="29">
        <v>9</v>
      </c>
      <c r="S14" s="29">
        <v>9</v>
      </c>
      <c r="T14" s="29">
        <v>0</v>
      </c>
      <c r="U14" s="29">
        <v>6</v>
      </c>
      <c r="V14" s="27">
        <v>8.57</v>
      </c>
      <c r="W14" s="30">
        <v>13</v>
      </c>
      <c r="X14" s="30">
        <v>12</v>
      </c>
      <c r="Y14" s="26">
        <v>1</v>
      </c>
      <c r="Z14" s="26">
        <v>2</v>
      </c>
      <c r="AA14" s="26">
        <v>1</v>
      </c>
      <c r="AB14" s="26">
        <v>0</v>
      </c>
      <c r="AC14" s="31">
        <v>3</v>
      </c>
      <c r="AD14" s="27">
        <v>37.1</v>
      </c>
      <c r="AE14" s="27">
        <v>8.5714285714285712</v>
      </c>
      <c r="AF14" s="27">
        <v>8.57</v>
      </c>
      <c r="AG14" s="32">
        <v>12</v>
      </c>
      <c r="AH14" s="32">
        <v>2</v>
      </c>
      <c r="AI14" s="32">
        <v>0</v>
      </c>
      <c r="AJ14" s="31" t="s">
        <v>170</v>
      </c>
      <c r="AK14" s="33" t="s">
        <v>170</v>
      </c>
      <c r="AL14" s="32">
        <v>0</v>
      </c>
      <c r="AM14" s="32">
        <v>8</v>
      </c>
      <c r="AN14" s="34">
        <v>8.5714285714285712</v>
      </c>
      <c r="AO14" s="34">
        <v>10.294117647058822</v>
      </c>
      <c r="AP14" s="34">
        <v>6.9444444444444446</v>
      </c>
    </row>
    <row r="15" spans="1:42">
      <c r="A15" s="25" t="s">
        <v>5</v>
      </c>
      <c r="B15" s="26">
        <v>8.1999999999999993</v>
      </c>
      <c r="C15" s="26">
        <v>20</v>
      </c>
      <c r="D15" s="26">
        <v>20</v>
      </c>
      <c r="E15" s="26">
        <v>1</v>
      </c>
      <c r="F15" s="26">
        <v>8</v>
      </c>
      <c r="G15" s="27">
        <v>15.57</v>
      </c>
      <c r="H15" s="26">
        <v>38</v>
      </c>
      <c r="I15" s="26">
        <v>40</v>
      </c>
      <c r="J15" s="26">
        <v>3</v>
      </c>
      <c r="K15" s="26">
        <v>8</v>
      </c>
      <c r="L15" s="27">
        <v>17.21</v>
      </c>
      <c r="M15" s="26">
        <v>42</v>
      </c>
      <c r="N15" s="26">
        <v>43</v>
      </c>
      <c r="O15" s="26">
        <v>3</v>
      </c>
      <c r="P15" s="26">
        <v>12</v>
      </c>
      <c r="Q15" s="28">
        <v>15.163934426229508</v>
      </c>
      <c r="R15" s="29">
        <v>37</v>
      </c>
      <c r="S15" s="29">
        <v>37</v>
      </c>
      <c r="T15" s="29">
        <v>2</v>
      </c>
      <c r="U15" s="29">
        <v>15</v>
      </c>
      <c r="V15" s="27">
        <v>10.46</v>
      </c>
      <c r="W15" s="30">
        <v>36</v>
      </c>
      <c r="X15" s="30">
        <v>39</v>
      </c>
      <c r="Y15" s="26">
        <v>1</v>
      </c>
      <c r="Z15" s="26">
        <v>10</v>
      </c>
      <c r="AA15" s="26">
        <v>4</v>
      </c>
      <c r="AB15" s="26">
        <v>0</v>
      </c>
      <c r="AC15" s="31">
        <v>17</v>
      </c>
      <c r="AD15" s="27">
        <v>44.1</v>
      </c>
      <c r="AE15" s="27">
        <v>10.659898477157361</v>
      </c>
      <c r="AF15" s="27">
        <v>10.23</v>
      </c>
      <c r="AG15" s="32">
        <v>35</v>
      </c>
      <c r="AH15" s="32">
        <v>4</v>
      </c>
      <c r="AI15" s="32">
        <v>0</v>
      </c>
      <c r="AJ15" s="31" t="s">
        <v>170</v>
      </c>
      <c r="AK15" s="33" t="s">
        <v>170</v>
      </c>
      <c r="AL15" s="32">
        <v>1</v>
      </c>
      <c r="AM15" s="32">
        <v>15</v>
      </c>
      <c r="AN15" s="34">
        <v>9.0425531914893629</v>
      </c>
      <c r="AO15" s="34">
        <v>11.494252873563218</v>
      </c>
      <c r="AP15" s="34">
        <v>6.9306930693069315</v>
      </c>
    </row>
    <row r="16" spans="1:42">
      <c r="A16" s="25" t="s">
        <v>6</v>
      </c>
      <c r="B16" s="26">
        <v>11.11</v>
      </c>
      <c r="C16" s="26">
        <v>19</v>
      </c>
      <c r="D16" s="26">
        <v>19</v>
      </c>
      <c r="E16" s="26">
        <v>2</v>
      </c>
      <c r="F16" s="26">
        <v>5</v>
      </c>
      <c r="G16" s="27">
        <v>18.13</v>
      </c>
      <c r="H16" s="26">
        <v>31</v>
      </c>
      <c r="I16" s="26">
        <v>32</v>
      </c>
      <c r="J16" s="26">
        <v>2</v>
      </c>
      <c r="K16" s="26">
        <v>3</v>
      </c>
      <c r="L16" s="27">
        <v>15.2</v>
      </c>
      <c r="M16" s="26">
        <v>26</v>
      </c>
      <c r="N16" s="26">
        <v>29</v>
      </c>
      <c r="O16" s="26">
        <v>2</v>
      </c>
      <c r="P16" s="26">
        <v>8</v>
      </c>
      <c r="Q16" s="28">
        <v>12.865497076023392</v>
      </c>
      <c r="R16" s="29">
        <v>22</v>
      </c>
      <c r="S16" s="29">
        <v>23</v>
      </c>
      <c r="T16" s="29">
        <v>3</v>
      </c>
      <c r="U16" s="29">
        <v>5</v>
      </c>
      <c r="V16" s="27">
        <v>11.97</v>
      </c>
      <c r="W16" s="30">
        <v>22</v>
      </c>
      <c r="X16" s="30">
        <v>30</v>
      </c>
      <c r="Y16" s="26">
        <v>4</v>
      </c>
      <c r="Z16" s="26">
        <v>3</v>
      </c>
      <c r="AA16" s="26">
        <v>2</v>
      </c>
      <c r="AB16" s="26">
        <v>0</v>
      </c>
      <c r="AC16" s="31">
        <v>7</v>
      </c>
      <c r="AD16" s="27">
        <v>39.1</v>
      </c>
      <c r="AE16" s="27">
        <v>14.754098360655737</v>
      </c>
      <c r="AF16" s="27">
        <v>8.93</v>
      </c>
      <c r="AG16" s="32">
        <v>23</v>
      </c>
      <c r="AH16" s="32">
        <v>1</v>
      </c>
      <c r="AI16" s="32">
        <v>0</v>
      </c>
      <c r="AJ16" s="31" t="s">
        <v>170</v>
      </c>
      <c r="AK16" s="33" t="s">
        <v>170</v>
      </c>
      <c r="AL16" s="32">
        <v>2</v>
      </c>
      <c r="AM16" s="32">
        <v>6</v>
      </c>
      <c r="AN16" s="34">
        <v>9.7345132743362832</v>
      </c>
      <c r="AO16" s="34">
        <v>5.6074766355140184</v>
      </c>
      <c r="AP16" s="34">
        <v>13.445378151260504</v>
      </c>
    </row>
    <row r="17" spans="1:42">
      <c r="A17" s="25" t="s">
        <v>7</v>
      </c>
      <c r="B17" s="26">
        <v>11.51</v>
      </c>
      <c r="C17" s="26">
        <v>493</v>
      </c>
      <c r="D17" s="26">
        <v>515</v>
      </c>
      <c r="E17" s="26">
        <v>22</v>
      </c>
      <c r="F17" s="26">
        <v>229</v>
      </c>
      <c r="G17" s="27">
        <v>15.65</v>
      </c>
      <c r="H17" s="26">
        <v>670</v>
      </c>
      <c r="I17" s="26">
        <v>721</v>
      </c>
      <c r="J17" s="26">
        <v>36</v>
      </c>
      <c r="K17" s="26">
        <v>207</v>
      </c>
      <c r="L17" s="27">
        <v>15.53</v>
      </c>
      <c r="M17" s="26">
        <v>665</v>
      </c>
      <c r="N17" s="26">
        <v>736</v>
      </c>
      <c r="O17" s="26">
        <v>39</v>
      </c>
      <c r="P17" s="26">
        <v>271</v>
      </c>
      <c r="Q17" s="28">
        <v>13.638486688463336</v>
      </c>
      <c r="R17" s="29">
        <v>584</v>
      </c>
      <c r="S17" s="29">
        <v>625</v>
      </c>
      <c r="T17" s="29">
        <v>43</v>
      </c>
      <c r="U17" s="29">
        <v>274</v>
      </c>
      <c r="V17" s="27">
        <v>11.8</v>
      </c>
      <c r="W17" s="30">
        <v>669</v>
      </c>
      <c r="X17" s="30">
        <v>693</v>
      </c>
      <c r="Y17" s="26">
        <v>30</v>
      </c>
      <c r="Z17" s="26">
        <v>189</v>
      </c>
      <c r="AA17" s="26">
        <v>35</v>
      </c>
      <c r="AB17" s="26">
        <v>2</v>
      </c>
      <c r="AC17" s="31">
        <v>204</v>
      </c>
      <c r="AD17" s="27">
        <v>40.9</v>
      </c>
      <c r="AE17" s="27">
        <v>12.706611570247933</v>
      </c>
      <c r="AF17" s="27">
        <v>10.85</v>
      </c>
      <c r="AG17" s="32">
        <v>682</v>
      </c>
      <c r="AH17" s="32">
        <v>38</v>
      </c>
      <c r="AI17" s="32">
        <v>3</v>
      </c>
      <c r="AJ17" s="31" t="s">
        <v>170</v>
      </c>
      <c r="AK17" s="33" t="s">
        <v>170</v>
      </c>
      <c r="AL17" s="32">
        <v>42</v>
      </c>
      <c r="AM17" s="32">
        <v>318</v>
      </c>
      <c r="AN17" s="34">
        <v>11.643344097595982</v>
      </c>
      <c r="AO17" s="34">
        <v>10.86797957695113</v>
      </c>
      <c r="AP17" s="34">
        <v>12.39406779661017</v>
      </c>
    </row>
    <row r="18" spans="1:42">
      <c r="A18" s="25" t="s">
        <v>8</v>
      </c>
      <c r="B18" s="26">
        <v>13.33</v>
      </c>
      <c r="C18" s="26">
        <v>8</v>
      </c>
      <c r="D18" s="26">
        <v>8</v>
      </c>
      <c r="E18" s="26">
        <v>0</v>
      </c>
      <c r="F18" s="26">
        <v>3</v>
      </c>
      <c r="G18" s="27">
        <v>16.670000000000002</v>
      </c>
      <c r="H18" s="26">
        <v>10</v>
      </c>
      <c r="I18" s="26">
        <v>10</v>
      </c>
      <c r="J18" s="26">
        <v>2</v>
      </c>
      <c r="K18" s="26">
        <v>5</v>
      </c>
      <c r="L18" s="27">
        <v>11.67</v>
      </c>
      <c r="M18" s="26">
        <v>7</v>
      </c>
      <c r="N18" s="26">
        <v>7</v>
      </c>
      <c r="O18" s="26">
        <v>1</v>
      </c>
      <c r="P18" s="26">
        <v>4</v>
      </c>
      <c r="Q18" s="28">
        <v>11.666666666666666</v>
      </c>
      <c r="R18" s="29">
        <v>7</v>
      </c>
      <c r="S18" s="29">
        <v>7</v>
      </c>
      <c r="T18" s="29">
        <v>0</v>
      </c>
      <c r="U18" s="29">
        <v>4</v>
      </c>
      <c r="V18" s="27">
        <v>10.1</v>
      </c>
      <c r="W18" s="30">
        <v>8</v>
      </c>
      <c r="X18" s="30">
        <v>10</v>
      </c>
      <c r="Y18" s="26">
        <v>1</v>
      </c>
      <c r="Z18" s="26">
        <v>3</v>
      </c>
      <c r="AA18" s="26">
        <v>0</v>
      </c>
      <c r="AB18" s="26">
        <v>0</v>
      </c>
      <c r="AC18" s="31">
        <v>1</v>
      </c>
      <c r="AD18" s="27">
        <v>37.200000000000003</v>
      </c>
      <c r="AE18" s="27">
        <v>5.7692307692307692</v>
      </c>
      <c r="AF18" s="27">
        <v>14.89</v>
      </c>
      <c r="AG18" s="32">
        <v>9</v>
      </c>
      <c r="AH18" s="32">
        <v>0</v>
      </c>
      <c r="AI18" s="32">
        <v>0</v>
      </c>
      <c r="AJ18" s="31" t="s">
        <v>170</v>
      </c>
      <c r="AK18" s="33" t="s">
        <v>170</v>
      </c>
      <c r="AL18" s="32">
        <v>2</v>
      </c>
      <c r="AM18" s="32">
        <v>4</v>
      </c>
      <c r="AN18" s="34">
        <v>9.4736842105263168</v>
      </c>
      <c r="AO18" s="34">
        <v>16.666666666666664</v>
      </c>
      <c r="AP18" s="34">
        <v>2.1276595744680851</v>
      </c>
    </row>
    <row r="19" spans="1:42">
      <c r="A19" s="25" t="s">
        <v>9</v>
      </c>
      <c r="B19" s="26">
        <v>4.76</v>
      </c>
      <c r="C19" s="26">
        <v>3</v>
      </c>
      <c r="D19" s="26">
        <v>3</v>
      </c>
      <c r="E19" s="26">
        <v>0</v>
      </c>
      <c r="F19" s="26">
        <v>1</v>
      </c>
      <c r="G19" s="27">
        <v>7.94</v>
      </c>
      <c r="H19" s="26">
        <v>5</v>
      </c>
      <c r="I19" s="26">
        <v>5</v>
      </c>
      <c r="J19" s="26">
        <v>3</v>
      </c>
      <c r="K19" s="26">
        <v>1</v>
      </c>
      <c r="L19" s="27">
        <v>4.76</v>
      </c>
      <c r="M19" s="26">
        <v>3</v>
      </c>
      <c r="N19" s="26">
        <v>3</v>
      </c>
      <c r="O19" s="26">
        <v>1</v>
      </c>
      <c r="P19" s="26">
        <v>1</v>
      </c>
      <c r="Q19" s="28">
        <v>9.5238095238095237</v>
      </c>
      <c r="R19" s="29">
        <v>6</v>
      </c>
      <c r="S19" s="29">
        <v>6</v>
      </c>
      <c r="T19" s="29">
        <v>1</v>
      </c>
      <c r="U19" s="29">
        <v>1</v>
      </c>
      <c r="V19" s="27">
        <v>4.76</v>
      </c>
      <c r="W19" s="30">
        <v>3</v>
      </c>
      <c r="X19" s="30">
        <v>3</v>
      </c>
      <c r="Y19" s="26">
        <v>0</v>
      </c>
      <c r="Z19" s="26">
        <v>0</v>
      </c>
      <c r="AA19" s="26">
        <v>0</v>
      </c>
      <c r="AB19" s="26">
        <v>0</v>
      </c>
      <c r="AC19" s="31">
        <v>0</v>
      </c>
      <c r="AD19" s="27">
        <v>29</v>
      </c>
      <c r="AE19" s="27">
        <v>0</v>
      </c>
      <c r="AF19" s="27">
        <v>10</v>
      </c>
      <c r="AG19" s="32">
        <v>1</v>
      </c>
      <c r="AH19" s="32">
        <v>0</v>
      </c>
      <c r="AI19" s="32">
        <v>0</v>
      </c>
      <c r="AJ19" s="31" t="s">
        <v>170</v>
      </c>
      <c r="AK19" s="33" t="s">
        <v>170</v>
      </c>
      <c r="AL19" s="32">
        <v>0</v>
      </c>
      <c r="AM19" s="32">
        <v>1</v>
      </c>
      <c r="AN19" s="34">
        <v>1.6949152542372881</v>
      </c>
      <c r="AO19" s="34">
        <v>3.4482758620689653</v>
      </c>
      <c r="AP19" s="34">
        <v>0</v>
      </c>
    </row>
    <row r="20" spans="1:42">
      <c r="A20" s="25" t="s">
        <v>10</v>
      </c>
      <c r="B20" s="26">
        <v>9.7200000000000006</v>
      </c>
      <c r="C20" s="26">
        <v>53</v>
      </c>
      <c r="D20" s="26">
        <v>58</v>
      </c>
      <c r="E20" s="26">
        <v>3</v>
      </c>
      <c r="F20" s="26">
        <v>21</v>
      </c>
      <c r="G20" s="27">
        <v>17.059999999999999</v>
      </c>
      <c r="H20" s="26">
        <v>93</v>
      </c>
      <c r="I20" s="26">
        <v>94</v>
      </c>
      <c r="J20" s="26">
        <v>5</v>
      </c>
      <c r="K20" s="26">
        <v>24</v>
      </c>
      <c r="L20" s="27">
        <v>18.170000000000002</v>
      </c>
      <c r="M20" s="26">
        <v>99</v>
      </c>
      <c r="N20" s="26">
        <v>101</v>
      </c>
      <c r="O20" s="26">
        <v>10</v>
      </c>
      <c r="P20" s="26">
        <v>37</v>
      </c>
      <c r="Q20" s="28">
        <v>14.128440366972479</v>
      </c>
      <c r="R20" s="29">
        <v>77</v>
      </c>
      <c r="S20" s="29">
        <v>80</v>
      </c>
      <c r="T20" s="29">
        <v>9</v>
      </c>
      <c r="U20" s="29">
        <v>39</v>
      </c>
      <c r="V20" s="27">
        <v>8.9600000000000009</v>
      </c>
      <c r="W20" s="30">
        <v>83</v>
      </c>
      <c r="X20" s="30">
        <v>76</v>
      </c>
      <c r="Y20" s="26">
        <v>8</v>
      </c>
      <c r="Z20" s="26">
        <v>21</v>
      </c>
      <c r="AA20" s="26">
        <v>4</v>
      </c>
      <c r="AB20" s="26">
        <v>0</v>
      </c>
      <c r="AC20" s="31">
        <v>12</v>
      </c>
      <c r="AD20" s="27">
        <v>37.6</v>
      </c>
      <c r="AE20" s="27">
        <v>9.0090090090090094</v>
      </c>
      <c r="AF20" s="27">
        <v>8.91</v>
      </c>
      <c r="AG20" s="32">
        <v>75</v>
      </c>
      <c r="AH20" s="32">
        <v>3</v>
      </c>
      <c r="AI20" s="32">
        <v>0</v>
      </c>
      <c r="AJ20" s="31" t="s">
        <v>170</v>
      </c>
      <c r="AK20" s="33" t="s">
        <v>170</v>
      </c>
      <c r="AL20" s="32">
        <v>3</v>
      </c>
      <c r="AM20" s="32">
        <v>32</v>
      </c>
      <c r="AN20" s="34">
        <v>8.9285714285714288</v>
      </c>
      <c r="AO20" s="34">
        <v>9.4059405940594054</v>
      </c>
      <c r="AP20" s="34">
        <v>8.486238532110093</v>
      </c>
    </row>
    <row r="21" spans="1:42">
      <c r="A21" s="25" t="s">
        <v>11</v>
      </c>
      <c r="B21" s="26">
        <v>7.89</v>
      </c>
      <c r="C21" s="26">
        <v>25</v>
      </c>
      <c r="D21" s="26">
        <v>28</v>
      </c>
      <c r="E21" s="26">
        <v>0</v>
      </c>
      <c r="F21" s="26">
        <v>8</v>
      </c>
      <c r="G21" s="27">
        <v>14.2</v>
      </c>
      <c r="H21" s="26">
        <v>45</v>
      </c>
      <c r="I21" s="26">
        <v>45</v>
      </c>
      <c r="J21" s="26">
        <v>2</v>
      </c>
      <c r="K21" s="26">
        <v>11</v>
      </c>
      <c r="L21" s="27">
        <v>12.62</v>
      </c>
      <c r="M21" s="26">
        <v>40</v>
      </c>
      <c r="N21" s="26">
        <v>40</v>
      </c>
      <c r="O21" s="26">
        <v>4</v>
      </c>
      <c r="P21" s="26">
        <v>12</v>
      </c>
      <c r="Q21" s="28">
        <v>10.410094637223976</v>
      </c>
      <c r="R21" s="29">
        <v>33</v>
      </c>
      <c r="S21" s="29">
        <v>33</v>
      </c>
      <c r="T21" s="29">
        <v>5</v>
      </c>
      <c r="U21" s="29">
        <v>11</v>
      </c>
      <c r="V21" s="27">
        <v>7.6</v>
      </c>
      <c r="W21" s="30">
        <v>33</v>
      </c>
      <c r="X21" s="30">
        <v>33</v>
      </c>
      <c r="Y21" s="26">
        <v>0</v>
      </c>
      <c r="Z21" s="26">
        <v>6</v>
      </c>
      <c r="AA21" s="26">
        <v>2</v>
      </c>
      <c r="AB21" s="26">
        <v>0</v>
      </c>
      <c r="AC21" s="31">
        <v>11</v>
      </c>
      <c r="AD21" s="27">
        <v>42.8</v>
      </c>
      <c r="AE21" s="27">
        <v>8.0508474576271176</v>
      </c>
      <c r="AF21" s="27">
        <v>7.07</v>
      </c>
      <c r="AG21" s="32">
        <v>32</v>
      </c>
      <c r="AH21" s="32">
        <v>2</v>
      </c>
      <c r="AI21" s="32">
        <v>0</v>
      </c>
      <c r="AJ21" s="31" t="s">
        <v>170</v>
      </c>
      <c r="AK21" s="33" t="s">
        <v>170</v>
      </c>
      <c r="AL21" s="32">
        <v>0</v>
      </c>
      <c r="AM21" s="32">
        <v>14</v>
      </c>
      <c r="AN21" s="34">
        <v>7.1748878923766819</v>
      </c>
      <c r="AO21" s="34">
        <v>6.1224489795918364</v>
      </c>
      <c r="AP21" s="34">
        <v>8</v>
      </c>
    </row>
    <row r="22" spans="1:42">
      <c r="A22" s="25" t="s">
        <v>12</v>
      </c>
      <c r="B22" s="26">
        <v>7.45</v>
      </c>
      <c r="C22" s="26">
        <v>31</v>
      </c>
      <c r="D22" s="26">
        <v>33</v>
      </c>
      <c r="E22" s="26">
        <v>2</v>
      </c>
      <c r="F22" s="26">
        <v>14</v>
      </c>
      <c r="G22" s="27">
        <v>13.94</v>
      </c>
      <c r="H22" s="26">
        <v>58</v>
      </c>
      <c r="I22" s="26">
        <v>58</v>
      </c>
      <c r="J22" s="26">
        <v>2</v>
      </c>
      <c r="K22" s="26">
        <v>18</v>
      </c>
      <c r="L22" s="27">
        <v>14.9</v>
      </c>
      <c r="M22" s="26">
        <v>62</v>
      </c>
      <c r="N22" s="26">
        <v>65</v>
      </c>
      <c r="O22" s="26">
        <v>3</v>
      </c>
      <c r="P22" s="26">
        <v>33</v>
      </c>
      <c r="Q22" s="28">
        <v>12.980769230769232</v>
      </c>
      <c r="R22" s="29">
        <v>54</v>
      </c>
      <c r="S22" s="29">
        <v>54</v>
      </c>
      <c r="T22" s="29">
        <v>1</v>
      </c>
      <c r="U22" s="29">
        <v>25</v>
      </c>
      <c r="V22" s="27">
        <v>10.45</v>
      </c>
      <c r="W22" s="30">
        <v>59</v>
      </c>
      <c r="X22" s="30">
        <v>61</v>
      </c>
      <c r="Y22" s="26">
        <v>6</v>
      </c>
      <c r="Z22" s="26">
        <v>24</v>
      </c>
      <c r="AA22" s="26">
        <v>3</v>
      </c>
      <c r="AB22" s="26">
        <v>0</v>
      </c>
      <c r="AC22" s="31">
        <v>23</v>
      </c>
      <c r="AD22" s="27">
        <v>41.5</v>
      </c>
      <c r="AE22" s="27">
        <v>9.5709570957095718</v>
      </c>
      <c r="AF22" s="27">
        <v>11.39</v>
      </c>
      <c r="AG22" s="32">
        <v>49</v>
      </c>
      <c r="AH22" s="32">
        <v>2</v>
      </c>
      <c r="AI22" s="32">
        <v>0</v>
      </c>
      <c r="AJ22" s="31" t="s">
        <v>170</v>
      </c>
      <c r="AK22" s="33" t="s">
        <v>170</v>
      </c>
      <c r="AL22" s="32">
        <v>2</v>
      </c>
      <c r="AM22" s="32">
        <v>36</v>
      </c>
      <c r="AN22" s="34">
        <v>8.5714285714285712</v>
      </c>
      <c r="AO22" s="34">
        <v>9.7378277153558059</v>
      </c>
      <c r="AP22" s="34">
        <v>7.5085324232081918</v>
      </c>
    </row>
    <row r="23" spans="1:42">
      <c r="A23" s="25" t="s">
        <v>13</v>
      </c>
      <c r="B23" s="26">
        <v>7.06</v>
      </c>
      <c r="C23" s="26">
        <v>6</v>
      </c>
      <c r="D23" s="26">
        <v>7</v>
      </c>
      <c r="E23" s="26">
        <v>0</v>
      </c>
      <c r="F23" s="26">
        <v>1</v>
      </c>
      <c r="G23" s="27">
        <v>4.71</v>
      </c>
      <c r="H23" s="26">
        <v>4</v>
      </c>
      <c r="I23" s="26">
        <v>4</v>
      </c>
      <c r="J23" s="26">
        <v>0</v>
      </c>
      <c r="K23" s="26">
        <v>3</v>
      </c>
      <c r="L23" s="27">
        <v>9.41</v>
      </c>
      <c r="M23" s="26">
        <v>8</v>
      </c>
      <c r="N23" s="26">
        <v>8</v>
      </c>
      <c r="O23" s="26">
        <v>1</v>
      </c>
      <c r="P23" s="26">
        <v>2</v>
      </c>
      <c r="Q23" s="28">
        <v>8.235294117647058</v>
      </c>
      <c r="R23" s="29">
        <v>7</v>
      </c>
      <c r="S23" s="29">
        <v>7</v>
      </c>
      <c r="T23" s="29">
        <v>1</v>
      </c>
      <c r="U23" s="29">
        <v>3</v>
      </c>
      <c r="V23" s="27">
        <v>3.17</v>
      </c>
      <c r="W23" s="30">
        <v>2</v>
      </c>
      <c r="X23" s="30">
        <v>4</v>
      </c>
      <c r="Y23" s="26">
        <v>0</v>
      </c>
      <c r="Z23" s="26">
        <v>1</v>
      </c>
      <c r="AA23" s="26">
        <v>0</v>
      </c>
      <c r="AB23" s="26">
        <v>0</v>
      </c>
      <c r="AC23" s="31">
        <v>2</v>
      </c>
      <c r="AD23" s="27">
        <v>52</v>
      </c>
      <c r="AE23" s="27">
        <v>4.6875</v>
      </c>
      <c r="AF23" s="27">
        <v>1.61</v>
      </c>
      <c r="AG23" s="32">
        <v>9</v>
      </c>
      <c r="AH23" s="32">
        <v>0</v>
      </c>
      <c r="AI23" s="32">
        <v>0</v>
      </c>
      <c r="AJ23" s="31" t="s">
        <v>170</v>
      </c>
      <c r="AK23" s="33" t="s">
        <v>170</v>
      </c>
      <c r="AL23" s="32">
        <v>0</v>
      </c>
      <c r="AM23" s="32">
        <v>0</v>
      </c>
      <c r="AN23" s="34">
        <v>6.8702290076335881</v>
      </c>
      <c r="AO23" s="34">
        <v>4.4776119402985071</v>
      </c>
      <c r="AP23" s="34">
        <v>9.375</v>
      </c>
    </row>
    <row r="24" spans="1:42">
      <c r="A24" s="25" t="s">
        <v>14</v>
      </c>
      <c r="B24" s="26">
        <v>3.87</v>
      </c>
      <c r="C24" s="26">
        <v>23</v>
      </c>
      <c r="D24" s="26">
        <v>24</v>
      </c>
      <c r="E24" s="26">
        <v>1</v>
      </c>
      <c r="F24" s="26">
        <v>9</v>
      </c>
      <c r="G24" s="27">
        <v>9.24</v>
      </c>
      <c r="H24" s="26">
        <v>55</v>
      </c>
      <c r="I24" s="26">
        <v>55</v>
      </c>
      <c r="J24" s="26">
        <v>3</v>
      </c>
      <c r="K24" s="26">
        <v>6</v>
      </c>
      <c r="L24" s="27">
        <v>8.57</v>
      </c>
      <c r="M24" s="26">
        <v>51</v>
      </c>
      <c r="N24" s="26">
        <v>51</v>
      </c>
      <c r="O24" s="26">
        <v>2</v>
      </c>
      <c r="P24" s="26">
        <v>15</v>
      </c>
      <c r="Q24" s="28">
        <v>8.7394957983193269</v>
      </c>
      <c r="R24" s="29">
        <v>52</v>
      </c>
      <c r="S24" s="29">
        <v>52</v>
      </c>
      <c r="T24" s="29">
        <v>4</v>
      </c>
      <c r="U24" s="29">
        <v>17</v>
      </c>
      <c r="V24" s="27">
        <v>7.58</v>
      </c>
      <c r="W24" s="30">
        <v>63</v>
      </c>
      <c r="X24" s="30">
        <v>60</v>
      </c>
      <c r="Y24" s="26">
        <v>2</v>
      </c>
      <c r="Z24" s="26">
        <v>10</v>
      </c>
      <c r="AA24" s="26">
        <v>5</v>
      </c>
      <c r="AB24" s="26">
        <v>0</v>
      </c>
      <c r="AC24" s="31">
        <v>20</v>
      </c>
      <c r="AD24" s="27">
        <v>42.3</v>
      </c>
      <c r="AE24" s="27">
        <v>9.9502487562189064</v>
      </c>
      <c r="AF24" s="27">
        <v>5.13</v>
      </c>
      <c r="AG24" s="32">
        <v>56</v>
      </c>
      <c r="AH24" s="32">
        <v>4</v>
      </c>
      <c r="AI24" s="32">
        <v>0</v>
      </c>
      <c r="AJ24" s="31" t="s">
        <v>170</v>
      </c>
      <c r="AK24" s="33" t="s">
        <v>170</v>
      </c>
      <c r="AL24" s="32">
        <v>6</v>
      </c>
      <c r="AM24" s="32">
        <v>25</v>
      </c>
      <c r="AN24" s="34">
        <v>7.1065989847715745</v>
      </c>
      <c r="AO24" s="34">
        <v>5.6701030927835054</v>
      </c>
      <c r="AP24" s="34">
        <v>8.5</v>
      </c>
    </row>
    <row r="25" spans="1:42">
      <c r="A25" s="25" t="s">
        <v>15</v>
      </c>
      <c r="B25" s="26">
        <v>7.25</v>
      </c>
      <c r="C25" s="26">
        <v>10</v>
      </c>
      <c r="D25" s="26">
        <v>11</v>
      </c>
      <c r="E25" s="26">
        <v>2</v>
      </c>
      <c r="F25" s="26">
        <v>3</v>
      </c>
      <c r="G25" s="27">
        <v>15.94</v>
      </c>
      <c r="H25" s="26">
        <v>22</v>
      </c>
      <c r="I25" s="26">
        <v>22</v>
      </c>
      <c r="J25" s="26">
        <v>3</v>
      </c>
      <c r="K25" s="26">
        <v>5</v>
      </c>
      <c r="L25" s="27">
        <v>21.01</v>
      </c>
      <c r="M25" s="26">
        <v>29</v>
      </c>
      <c r="N25" s="26">
        <v>29</v>
      </c>
      <c r="O25" s="26">
        <v>3</v>
      </c>
      <c r="P25" s="26">
        <v>11</v>
      </c>
      <c r="Q25" s="28">
        <v>16.666666666666664</v>
      </c>
      <c r="R25" s="29">
        <v>23</v>
      </c>
      <c r="S25" s="29">
        <v>23</v>
      </c>
      <c r="T25" s="29">
        <v>3</v>
      </c>
      <c r="U25" s="29">
        <v>13</v>
      </c>
      <c r="V25" s="27">
        <v>12.5</v>
      </c>
      <c r="W25" s="30">
        <v>22</v>
      </c>
      <c r="X25" s="30">
        <v>24</v>
      </c>
      <c r="Y25" s="26">
        <v>0</v>
      </c>
      <c r="Z25" s="26">
        <v>9</v>
      </c>
      <c r="AA25" s="26">
        <v>1</v>
      </c>
      <c r="AB25" s="26">
        <v>0</v>
      </c>
      <c r="AC25" s="31">
        <v>8</v>
      </c>
      <c r="AD25" s="27">
        <v>42.8</v>
      </c>
      <c r="AE25" s="27">
        <v>10.416666666666668</v>
      </c>
      <c r="AF25" s="27">
        <v>14.58</v>
      </c>
      <c r="AG25" s="32">
        <v>23</v>
      </c>
      <c r="AH25" s="32">
        <v>2</v>
      </c>
      <c r="AI25" s="32">
        <v>0</v>
      </c>
      <c r="AJ25" s="31" t="s">
        <v>170</v>
      </c>
      <c r="AK25" s="33" t="s">
        <v>170</v>
      </c>
      <c r="AL25" s="32">
        <v>0</v>
      </c>
      <c r="AM25" s="32">
        <v>11</v>
      </c>
      <c r="AN25" s="34">
        <v>12.105263157894736</v>
      </c>
      <c r="AO25" s="34">
        <v>14.130434782608695</v>
      </c>
      <c r="AP25" s="34">
        <v>10.204081632653061</v>
      </c>
    </row>
    <row r="26" spans="1:42">
      <c r="A26" s="25" t="s">
        <v>17</v>
      </c>
      <c r="B26" s="26">
        <v>7.95</v>
      </c>
      <c r="C26" s="26">
        <v>24</v>
      </c>
      <c r="D26" s="26">
        <v>24</v>
      </c>
      <c r="E26" s="26">
        <v>1</v>
      </c>
      <c r="F26" s="26">
        <v>7</v>
      </c>
      <c r="G26" s="27">
        <v>10.93</v>
      </c>
      <c r="H26" s="26">
        <v>33</v>
      </c>
      <c r="I26" s="26">
        <v>34</v>
      </c>
      <c r="J26" s="26">
        <v>4</v>
      </c>
      <c r="K26" s="26">
        <v>5</v>
      </c>
      <c r="L26" s="27">
        <v>15.23</v>
      </c>
      <c r="M26" s="26">
        <v>46</v>
      </c>
      <c r="N26" s="26">
        <v>49</v>
      </c>
      <c r="O26" s="26">
        <v>3</v>
      </c>
      <c r="P26" s="26">
        <v>14</v>
      </c>
      <c r="Q26" s="28">
        <v>12.251655629139073</v>
      </c>
      <c r="R26" s="29">
        <v>37</v>
      </c>
      <c r="S26" s="29">
        <v>38</v>
      </c>
      <c r="T26" s="29">
        <v>4</v>
      </c>
      <c r="U26" s="29">
        <v>15</v>
      </c>
      <c r="V26" s="27">
        <v>8.6999999999999993</v>
      </c>
      <c r="W26" s="30">
        <v>39</v>
      </c>
      <c r="X26" s="30">
        <v>40</v>
      </c>
      <c r="Y26" s="26">
        <v>3</v>
      </c>
      <c r="Z26" s="26">
        <v>5</v>
      </c>
      <c r="AA26" s="26">
        <v>2</v>
      </c>
      <c r="AB26" s="26">
        <v>0</v>
      </c>
      <c r="AC26" s="31">
        <v>16</v>
      </c>
      <c r="AD26" s="27">
        <v>42.9</v>
      </c>
      <c r="AE26" s="27">
        <v>5.8558558558558556</v>
      </c>
      <c r="AF26" s="27">
        <v>11.63</v>
      </c>
      <c r="AG26" s="32">
        <v>26</v>
      </c>
      <c r="AH26" s="32">
        <v>5</v>
      </c>
      <c r="AI26" s="32">
        <v>0</v>
      </c>
      <c r="AJ26" s="31" t="s">
        <v>170</v>
      </c>
      <c r="AK26" s="33" t="s">
        <v>170</v>
      </c>
      <c r="AL26" s="32">
        <v>0</v>
      </c>
      <c r="AM26" s="32">
        <v>8</v>
      </c>
      <c r="AN26" s="34">
        <v>6.1465721040189125</v>
      </c>
      <c r="AO26" s="34">
        <v>3.3980582524271843</v>
      </c>
      <c r="AP26" s="34">
        <v>8.7557603686635943</v>
      </c>
    </row>
    <row r="27" spans="1:42">
      <c r="A27" s="25" t="s">
        <v>16</v>
      </c>
      <c r="B27" s="26">
        <v>10.53</v>
      </c>
      <c r="C27" s="26">
        <v>8</v>
      </c>
      <c r="D27" s="26">
        <v>8</v>
      </c>
      <c r="E27" s="26">
        <v>1</v>
      </c>
      <c r="F27" s="26">
        <v>2</v>
      </c>
      <c r="G27" s="27">
        <v>21.05</v>
      </c>
      <c r="H27" s="26">
        <v>16</v>
      </c>
      <c r="I27" s="26">
        <v>17</v>
      </c>
      <c r="J27" s="26">
        <v>1</v>
      </c>
      <c r="K27" s="26">
        <v>5</v>
      </c>
      <c r="L27" s="27">
        <v>14.47</v>
      </c>
      <c r="M27" s="26">
        <v>11</v>
      </c>
      <c r="N27" s="26">
        <v>11</v>
      </c>
      <c r="O27" s="26">
        <v>0</v>
      </c>
      <c r="P27" s="26">
        <v>9</v>
      </c>
      <c r="Q27" s="28">
        <v>22.368421052631579</v>
      </c>
      <c r="R27" s="29">
        <v>17</v>
      </c>
      <c r="S27" s="29">
        <v>17</v>
      </c>
      <c r="T27" s="29">
        <v>0</v>
      </c>
      <c r="U27" s="29">
        <v>9</v>
      </c>
      <c r="V27" s="27">
        <v>17.12</v>
      </c>
      <c r="W27" s="30">
        <v>14</v>
      </c>
      <c r="X27" s="30">
        <v>19</v>
      </c>
      <c r="Y27" s="26">
        <v>0</v>
      </c>
      <c r="Z27" s="26">
        <v>10</v>
      </c>
      <c r="AA27" s="26">
        <v>1</v>
      </c>
      <c r="AB27" s="26">
        <v>0</v>
      </c>
      <c r="AC27" s="31">
        <v>6</v>
      </c>
      <c r="AD27" s="27">
        <v>43.3</v>
      </c>
      <c r="AE27" s="27">
        <v>22.950819672131146</v>
      </c>
      <c r="AF27" s="27">
        <v>10</v>
      </c>
      <c r="AG27" s="32">
        <v>16</v>
      </c>
      <c r="AH27" s="32">
        <v>1</v>
      </c>
      <c r="AI27" s="32">
        <v>1</v>
      </c>
      <c r="AJ27" s="31" t="s">
        <v>170</v>
      </c>
      <c r="AK27" s="33" t="s">
        <v>170</v>
      </c>
      <c r="AL27" s="32">
        <v>0</v>
      </c>
      <c r="AM27" s="32">
        <v>10</v>
      </c>
      <c r="AN27" s="34">
        <v>14.414414414414415</v>
      </c>
      <c r="AO27" s="34">
        <v>14.000000000000002</v>
      </c>
      <c r="AP27" s="34">
        <v>14.754098360655737</v>
      </c>
    </row>
    <row r="28" spans="1:42">
      <c r="A28" s="25" t="s">
        <v>18</v>
      </c>
      <c r="B28" s="26">
        <v>5.56</v>
      </c>
      <c r="C28" s="26">
        <v>9</v>
      </c>
      <c r="D28" s="26">
        <v>10</v>
      </c>
      <c r="E28" s="26">
        <v>0</v>
      </c>
      <c r="F28" s="26">
        <v>2</v>
      </c>
      <c r="G28" s="27">
        <v>8.02</v>
      </c>
      <c r="H28" s="26">
        <v>13</v>
      </c>
      <c r="I28" s="26">
        <v>13</v>
      </c>
      <c r="J28" s="26">
        <v>0</v>
      </c>
      <c r="K28" s="26">
        <v>4</v>
      </c>
      <c r="L28" s="27">
        <v>11.73</v>
      </c>
      <c r="M28" s="26">
        <v>19</v>
      </c>
      <c r="N28" s="26">
        <v>19</v>
      </c>
      <c r="O28" s="26">
        <v>1</v>
      </c>
      <c r="P28" s="26">
        <v>10</v>
      </c>
      <c r="Q28" s="28">
        <v>14.19753086419753</v>
      </c>
      <c r="R28" s="29">
        <v>23</v>
      </c>
      <c r="S28" s="29">
        <v>23</v>
      </c>
      <c r="T28" s="29">
        <v>0</v>
      </c>
      <c r="U28" s="29">
        <v>12</v>
      </c>
      <c r="V28" s="27">
        <v>8.2200000000000006</v>
      </c>
      <c r="W28" s="30">
        <v>17</v>
      </c>
      <c r="X28" s="30">
        <v>18</v>
      </c>
      <c r="Y28" s="26">
        <v>0</v>
      </c>
      <c r="Z28" s="26">
        <v>3</v>
      </c>
      <c r="AA28" s="26">
        <v>0</v>
      </c>
      <c r="AB28" s="26">
        <v>0</v>
      </c>
      <c r="AC28" s="31">
        <v>6</v>
      </c>
      <c r="AD28" s="27">
        <v>40.799999999999997</v>
      </c>
      <c r="AE28" s="27">
        <v>11.403508771929824</v>
      </c>
      <c r="AF28" s="27">
        <v>4.76</v>
      </c>
      <c r="AG28" s="32">
        <v>15</v>
      </c>
      <c r="AH28" s="32">
        <v>2</v>
      </c>
      <c r="AI28" s="32">
        <v>0</v>
      </c>
      <c r="AJ28" s="31" t="s">
        <v>170</v>
      </c>
      <c r="AK28" s="33" t="s">
        <v>170</v>
      </c>
      <c r="AL28" s="32">
        <v>1</v>
      </c>
      <c r="AM28" s="32">
        <v>8</v>
      </c>
      <c r="AN28" s="34">
        <v>6.6964285714285712</v>
      </c>
      <c r="AO28" s="34">
        <v>6.3063063063063058</v>
      </c>
      <c r="AP28" s="34">
        <v>7.0796460176991154</v>
      </c>
    </row>
    <row r="29" spans="1:42">
      <c r="A29" s="25" t="s">
        <v>24</v>
      </c>
      <c r="B29" s="26">
        <v>8.57</v>
      </c>
      <c r="C29" s="26">
        <v>9</v>
      </c>
      <c r="D29" s="26">
        <v>9</v>
      </c>
      <c r="E29" s="26">
        <v>1</v>
      </c>
      <c r="F29" s="26">
        <v>3</v>
      </c>
      <c r="G29" s="27">
        <v>11.43</v>
      </c>
      <c r="H29" s="26">
        <v>12</v>
      </c>
      <c r="I29" s="26">
        <v>12</v>
      </c>
      <c r="J29" s="26">
        <v>0</v>
      </c>
      <c r="K29" s="26">
        <v>3</v>
      </c>
      <c r="L29" s="27">
        <v>8.57</v>
      </c>
      <c r="M29" s="26">
        <v>9</v>
      </c>
      <c r="N29" s="26">
        <v>10</v>
      </c>
      <c r="O29" s="26">
        <v>0</v>
      </c>
      <c r="P29" s="26">
        <v>3</v>
      </c>
      <c r="Q29" s="28">
        <v>7.6190476190476195</v>
      </c>
      <c r="R29" s="29">
        <v>8</v>
      </c>
      <c r="S29" s="29">
        <v>8</v>
      </c>
      <c r="T29" s="29">
        <v>0</v>
      </c>
      <c r="U29" s="29">
        <v>5</v>
      </c>
      <c r="V29" s="27">
        <v>11.45</v>
      </c>
      <c r="W29" s="30">
        <v>13</v>
      </c>
      <c r="X29" s="30">
        <v>15</v>
      </c>
      <c r="Y29" s="26">
        <v>0</v>
      </c>
      <c r="Z29" s="26">
        <v>5</v>
      </c>
      <c r="AA29" s="26">
        <v>1</v>
      </c>
      <c r="AB29" s="26">
        <v>0</v>
      </c>
      <c r="AC29" s="31">
        <v>4</v>
      </c>
      <c r="AD29" s="27">
        <v>42.9</v>
      </c>
      <c r="AE29" s="27">
        <v>16.43835616438356</v>
      </c>
      <c r="AF29" s="27">
        <v>5.17</v>
      </c>
      <c r="AG29" s="32">
        <v>9</v>
      </c>
      <c r="AH29" s="32">
        <v>0</v>
      </c>
      <c r="AI29" s="32">
        <v>0</v>
      </c>
      <c r="AJ29" s="31" t="s">
        <v>170</v>
      </c>
      <c r="AK29" s="33" t="s">
        <v>170</v>
      </c>
      <c r="AL29" s="32">
        <v>0</v>
      </c>
      <c r="AM29" s="32">
        <v>7</v>
      </c>
      <c r="AN29" s="34">
        <v>6.5217391304347823</v>
      </c>
      <c r="AO29" s="34">
        <v>4.918032786885246</v>
      </c>
      <c r="AP29" s="34">
        <v>7.7922077922077921</v>
      </c>
    </row>
    <row r="30" spans="1:42">
      <c r="A30" s="25" t="s">
        <v>19</v>
      </c>
      <c r="B30" s="26">
        <v>5.53</v>
      </c>
      <c r="C30" s="26">
        <v>13</v>
      </c>
      <c r="D30" s="26">
        <v>14</v>
      </c>
      <c r="E30" s="26">
        <v>1</v>
      </c>
      <c r="F30" s="26">
        <v>2</v>
      </c>
      <c r="G30" s="27">
        <v>9.36</v>
      </c>
      <c r="H30" s="26">
        <v>22</v>
      </c>
      <c r="I30" s="26">
        <v>22</v>
      </c>
      <c r="J30" s="26">
        <v>2</v>
      </c>
      <c r="K30" s="26">
        <v>4</v>
      </c>
      <c r="L30" s="27">
        <v>8.94</v>
      </c>
      <c r="M30" s="26">
        <v>21</v>
      </c>
      <c r="N30" s="26">
        <v>21</v>
      </c>
      <c r="O30" s="26">
        <v>1</v>
      </c>
      <c r="P30" s="26">
        <v>8</v>
      </c>
      <c r="Q30" s="28">
        <v>8.5106382978723403</v>
      </c>
      <c r="R30" s="29">
        <v>20</v>
      </c>
      <c r="S30" s="29">
        <v>20</v>
      </c>
      <c r="T30" s="29">
        <v>0</v>
      </c>
      <c r="U30" s="29">
        <v>10</v>
      </c>
      <c r="V30" s="27">
        <v>9.51</v>
      </c>
      <c r="W30" s="30">
        <v>26</v>
      </c>
      <c r="X30" s="30">
        <v>29</v>
      </c>
      <c r="Y30" s="26">
        <v>3</v>
      </c>
      <c r="Z30" s="26">
        <v>9</v>
      </c>
      <c r="AA30" s="26">
        <v>1</v>
      </c>
      <c r="AB30" s="26">
        <v>0</v>
      </c>
      <c r="AC30" s="31">
        <v>8</v>
      </c>
      <c r="AD30" s="27">
        <v>40</v>
      </c>
      <c r="AE30" s="27">
        <v>8.6092715231788084</v>
      </c>
      <c r="AF30" s="27">
        <v>10.39</v>
      </c>
      <c r="AG30" s="32">
        <v>24</v>
      </c>
      <c r="AH30" s="32">
        <v>1</v>
      </c>
      <c r="AI30" s="32">
        <v>0</v>
      </c>
      <c r="AJ30" s="31" t="s">
        <v>170</v>
      </c>
      <c r="AK30" s="33" t="s">
        <v>170</v>
      </c>
      <c r="AL30" s="32">
        <v>2</v>
      </c>
      <c r="AM30" s="32">
        <v>13</v>
      </c>
      <c r="AN30" s="34">
        <v>8.2474226804123703</v>
      </c>
      <c r="AO30" s="34">
        <v>7.3825503355704702</v>
      </c>
      <c r="AP30" s="34">
        <v>9.1549295774647899</v>
      </c>
    </row>
    <row r="31" spans="1:42">
      <c r="A31" s="25" t="s">
        <v>32</v>
      </c>
      <c r="B31" s="26">
        <v>11.43</v>
      </c>
      <c r="C31" s="26">
        <v>44</v>
      </c>
      <c r="D31" s="26">
        <v>47</v>
      </c>
      <c r="E31" s="26">
        <v>1</v>
      </c>
      <c r="F31" s="26">
        <v>11</v>
      </c>
      <c r="G31" s="27">
        <v>18.440000000000001</v>
      </c>
      <c r="H31" s="26">
        <v>71</v>
      </c>
      <c r="I31" s="26">
        <v>76</v>
      </c>
      <c r="J31" s="26">
        <v>7</v>
      </c>
      <c r="K31" s="26">
        <v>15</v>
      </c>
      <c r="L31" s="27">
        <v>18.96</v>
      </c>
      <c r="M31" s="26">
        <v>73</v>
      </c>
      <c r="N31" s="26">
        <v>76</v>
      </c>
      <c r="O31" s="26">
        <v>5</v>
      </c>
      <c r="P31" s="26">
        <v>22</v>
      </c>
      <c r="Q31" s="28">
        <v>14.285714285714285</v>
      </c>
      <c r="R31" s="29">
        <v>55</v>
      </c>
      <c r="S31" s="29">
        <v>56</v>
      </c>
      <c r="T31" s="29">
        <v>2</v>
      </c>
      <c r="U31" s="29">
        <v>19</v>
      </c>
      <c r="V31" s="27">
        <v>10.55</v>
      </c>
      <c r="W31" s="30">
        <v>65</v>
      </c>
      <c r="X31" s="30">
        <v>58</v>
      </c>
      <c r="Y31" s="26">
        <v>0</v>
      </c>
      <c r="Z31" s="26">
        <v>10</v>
      </c>
      <c r="AA31" s="26">
        <v>2</v>
      </c>
      <c r="AB31" s="26">
        <v>0</v>
      </c>
      <c r="AC31" s="31">
        <v>19</v>
      </c>
      <c r="AD31" s="27">
        <v>42.3</v>
      </c>
      <c r="AE31" s="27">
        <v>12.802768166089965</v>
      </c>
      <c r="AF31" s="27">
        <v>8.0500000000000007</v>
      </c>
      <c r="AG31" s="32">
        <v>70</v>
      </c>
      <c r="AH31" s="32">
        <v>3</v>
      </c>
      <c r="AI31" s="32">
        <v>0</v>
      </c>
      <c r="AJ31" s="31" t="s">
        <v>170</v>
      </c>
      <c r="AK31" s="33" t="s">
        <v>170</v>
      </c>
      <c r="AL31" s="32">
        <v>4</v>
      </c>
      <c r="AM31" s="32">
        <v>15</v>
      </c>
      <c r="AN31" s="34">
        <v>12.614259597806216</v>
      </c>
      <c r="AO31" s="34">
        <v>9.7378277153558059</v>
      </c>
      <c r="AP31" s="34">
        <v>15.357142857142858</v>
      </c>
    </row>
    <row r="32" spans="1:42">
      <c r="A32" s="25" t="s">
        <v>20</v>
      </c>
      <c r="B32" s="26">
        <v>6.09</v>
      </c>
      <c r="C32" s="26">
        <v>24</v>
      </c>
      <c r="D32" s="26">
        <v>27</v>
      </c>
      <c r="E32" s="26">
        <v>0</v>
      </c>
      <c r="F32" s="26">
        <v>8</v>
      </c>
      <c r="G32" s="27">
        <v>13.2</v>
      </c>
      <c r="H32" s="26">
        <v>52</v>
      </c>
      <c r="I32" s="26">
        <v>52</v>
      </c>
      <c r="J32" s="26">
        <v>6</v>
      </c>
      <c r="K32" s="26">
        <v>10</v>
      </c>
      <c r="L32" s="27">
        <v>14.97</v>
      </c>
      <c r="M32" s="26">
        <v>59</v>
      </c>
      <c r="N32" s="26">
        <v>61</v>
      </c>
      <c r="O32" s="26">
        <v>3</v>
      </c>
      <c r="P32" s="26">
        <v>26</v>
      </c>
      <c r="Q32" s="28">
        <v>10.659898477157361</v>
      </c>
      <c r="R32" s="29">
        <v>42</v>
      </c>
      <c r="S32" s="29">
        <v>42</v>
      </c>
      <c r="T32" s="29">
        <v>1</v>
      </c>
      <c r="U32" s="29">
        <v>18</v>
      </c>
      <c r="V32" s="27">
        <v>11.02</v>
      </c>
      <c r="W32" s="30">
        <v>57</v>
      </c>
      <c r="X32" s="30">
        <v>67</v>
      </c>
      <c r="Y32" s="26">
        <v>2</v>
      </c>
      <c r="Z32" s="26">
        <v>13</v>
      </c>
      <c r="AA32" s="26">
        <v>5</v>
      </c>
      <c r="AB32" s="26">
        <v>0</v>
      </c>
      <c r="AC32" s="31">
        <v>17</v>
      </c>
      <c r="AD32" s="27">
        <v>41.7</v>
      </c>
      <c r="AE32" s="27">
        <v>12</v>
      </c>
      <c r="AF32" s="27">
        <v>10.029999999999999</v>
      </c>
      <c r="AG32" s="32">
        <v>64</v>
      </c>
      <c r="AH32" s="32">
        <v>3</v>
      </c>
      <c r="AI32" s="32">
        <v>0</v>
      </c>
      <c r="AJ32" s="31" t="s">
        <v>170</v>
      </c>
      <c r="AK32" s="33" t="s">
        <v>170</v>
      </c>
      <c r="AL32" s="32">
        <v>6</v>
      </c>
      <c r="AM32" s="32">
        <v>25</v>
      </c>
      <c r="AN32" s="34">
        <v>10.44776119402985</v>
      </c>
      <c r="AO32" s="34">
        <v>9.6551724137931032</v>
      </c>
      <c r="AP32" s="34">
        <v>11.182108626198083</v>
      </c>
    </row>
    <row r="33" spans="1:42">
      <c r="A33" s="25" t="s">
        <v>22</v>
      </c>
      <c r="B33" s="26">
        <v>12.03</v>
      </c>
      <c r="C33" s="26">
        <v>16</v>
      </c>
      <c r="D33" s="26">
        <v>16</v>
      </c>
      <c r="E33" s="26">
        <v>0</v>
      </c>
      <c r="F33" s="26">
        <v>4</v>
      </c>
      <c r="G33" s="27">
        <v>17.29</v>
      </c>
      <c r="H33" s="26">
        <v>23</v>
      </c>
      <c r="I33" s="26">
        <v>23</v>
      </c>
      <c r="J33" s="26">
        <v>0</v>
      </c>
      <c r="K33" s="26">
        <v>7</v>
      </c>
      <c r="L33" s="27">
        <v>18.05</v>
      </c>
      <c r="M33" s="26">
        <v>24</v>
      </c>
      <c r="N33" s="26">
        <v>24</v>
      </c>
      <c r="O33" s="26">
        <v>1</v>
      </c>
      <c r="P33" s="26">
        <v>6</v>
      </c>
      <c r="Q33" s="28">
        <v>18.045112781954884</v>
      </c>
      <c r="R33" s="36">
        <v>24</v>
      </c>
      <c r="S33" s="36">
        <v>24</v>
      </c>
      <c r="T33" s="36">
        <v>3</v>
      </c>
      <c r="U33" s="29">
        <v>12</v>
      </c>
      <c r="V33" s="27">
        <v>12.7</v>
      </c>
      <c r="W33" s="30">
        <v>20</v>
      </c>
      <c r="X33" s="30">
        <v>24</v>
      </c>
      <c r="Y33" s="26">
        <v>1</v>
      </c>
      <c r="Z33" s="26">
        <v>9</v>
      </c>
      <c r="AA33" s="26">
        <v>1</v>
      </c>
      <c r="AB33" s="26">
        <v>0</v>
      </c>
      <c r="AC33" s="31">
        <v>4</v>
      </c>
      <c r="AD33" s="27">
        <v>43.4</v>
      </c>
      <c r="AE33" s="27">
        <v>11.458333333333332</v>
      </c>
      <c r="AF33" s="27">
        <v>13.98</v>
      </c>
      <c r="AG33" s="32">
        <v>23</v>
      </c>
      <c r="AH33" s="32">
        <v>0</v>
      </c>
      <c r="AI33" s="32">
        <v>0</v>
      </c>
      <c r="AJ33" s="31" t="s">
        <v>170</v>
      </c>
      <c r="AK33" s="33" t="s">
        <v>170</v>
      </c>
      <c r="AL33" s="32">
        <v>2</v>
      </c>
      <c r="AM33" s="32">
        <v>9</v>
      </c>
      <c r="AN33" s="34">
        <v>12.432432432432433</v>
      </c>
      <c r="AO33" s="34">
        <v>9.5744680851063837</v>
      </c>
      <c r="AP33" s="34">
        <v>15.384615384615385</v>
      </c>
    </row>
    <row r="34" spans="1:42">
      <c r="A34" s="25" t="s">
        <v>23</v>
      </c>
      <c r="B34" s="26">
        <v>4.76</v>
      </c>
      <c r="C34" s="26">
        <v>3</v>
      </c>
      <c r="D34" s="26">
        <v>3</v>
      </c>
      <c r="E34" s="26">
        <v>0</v>
      </c>
      <c r="F34" s="26">
        <v>1</v>
      </c>
      <c r="G34" s="27">
        <v>4.76</v>
      </c>
      <c r="H34" s="26">
        <v>3</v>
      </c>
      <c r="I34" s="26">
        <v>3</v>
      </c>
      <c r="J34" s="26">
        <v>1</v>
      </c>
      <c r="K34" s="26">
        <v>0</v>
      </c>
      <c r="L34" s="27">
        <v>11.11</v>
      </c>
      <c r="M34" s="26">
        <v>7</v>
      </c>
      <c r="N34" s="26">
        <v>7</v>
      </c>
      <c r="O34" s="26">
        <v>1</v>
      </c>
      <c r="P34" s="26">
        <v>0</v>
      </c>
      <c r="Q34" s="28">
        <v>9.5238095238095237</v>
      </c>
      <c r="R34" s="29">
        <v>6</v>
      </c>
      <c r="S34" s="29">
        <v>6</v>
      </c>
      <c r="T34" s="29">
        <v>1</v>
      </c>
      <c r="U34" s="29">
        <v>1</v>
      </c>
      <c r="V34" s="27">
        <v>3.88</v>
      </c>
      <c r="W34" s="30">
        <v>6</v>
      </c>
      <c r="X34" s="30">
        <v>4</v>
      </c>
      <c r="Y34" s="26">
        <v>1</v>
      </c>
      <c r="Z34" s="26">
        <v>0</v>
      </c>
      <c r="AA34" s="26">
        <v>0</v>
      </c>
      <c r="AB34" s="26">
        <v>0</v>
      </c>
      <c r="AC34" s="31">
        <v>0</v>
      </c>
      <c r="AD34" s="27">
        <v>33</v>
      </c>
      <c r="AE34" s="27">
        <v>0</v>
      </c>
      <c r="AF34" s="27">
        <v>7.41</v>
      </c>
      <c r="AG34" s="32">
        <v>5</v>
      </c>
      <c r="AH34" s="32">
        <v>0</v>
      </c>
      <c r="AI34" s="32">
        <v>0</v>
      </c>
      <c r="AJ34" s="31" t="s">
        <v>170</v>
      </c>
      <c r="AK34" s="33" t="s">
        <v>170</v>
      </c>
      <c r="AL34" s="32">
        <v>1</v>
      </c>
      <c r="AM34" s="32">
        <v>0</v>
      </c>
      <c r="AN34" s="34">
        <v>4.8543689320388346</v>
      </c>
      <c r="AO34" s="34">
        <v>7.2727272727272725</v>
      </c>
      <c r="AP34" s="34">
        <v>2.083333333333333</v>
      </c>
    </row>
    <row r="35" spans="1:42">
      <c r="A35" s="25" t="s">
        <v>21</v>
      </c>
      <c r="B35" s="26">
        <v>11.57</v>
      </c>
      <c r="C35" s="26">
        <v>14</v>
      </c>
      <c r="D35" s="26">
        <v>15</v>
      </c>
      <c r="E35" s="26">
        <v>1</v>
      </c>
      <c r="F35" s="26">
        <v>6</v>
      </c>
      <c r="G35" s="27">
        <v>22.31</v>
      </c>
      <c r="H35" s="26">
        <v>27</v>
      </c>
      <c r="I35" s="26">
        <v>27</v>
      </c>
      <c r="J35" s="26">
        <v>2</v>
      </c>
      <c r="K35" s="26">
        <v>5</v>
      </c>
      <c r="L35" s="27">
        <v>23.14</v>
      </c>
      <c r="M35" s="26">
        <v>28</v>
      </c>
      <c r="N35" s="26">
        <v>28</v>
      </c>
      <c r="O35" s="26">
        <v>2</v>
      </c>
      <c r="P35" s="26">
        <v>10</v>
      </c>
      <c r="Q35" s="28">
        <v>15.702479338842975</v>
      </c>
      <c r="R35" s="29">
        <v>19</v>
      </c>
      <c r="S35" s="29">
        <v>19</v>
      </c>
      <c r="T35" s="29">
        <v>0</v>
      </c>
      <c r="U35" s="29">
        <v>13</v>
      </c>
      <c r="V35" s="27">
        <v>10.37</v>
      </c>
      <c r="W35" s="30">
        <v>15</v>
      </c>
      <c r="X35" s="30">
        <v>17</v>
      </c>
      <c r="Y35" s="26">
        <v>0</v>
      </c>
      <c r="Z35" s="26">
        <v>6</v>
      </c>
      <c r="AA35" s="26">
        <v>4</v>
      </c>
      <c r="AB35" s="26">
        <v>0</v>
      </c>
      <c r="AC35" s="31">
        <v>9</v>
      </c>
      <c r="AD35" s="27">
        <v>44.9</v>
      </c>
      <c r="AE35" s="27">
        <v>13.157894736842104</v>
      </c>
      <c r="AF35" s="27">
        <v>7.95</v>
      </c>
      <c r="AG35" s="32">
        <v>16</v>
      </c>
      <c r="AH35" s="32">
        <v>5</v>
      </c>
      <c r="AI35" s="32">
        <v>0</v>
      </c>
      <c r="AJ35" s="31" t="s">
        <v>170</v>
      </c>
      <c r="AK35" s="33" t="s">
        <v>170</v>
      </c>
      <c r="AL35" s="32">
        <v>0</v>
      </c>
      <c r="AM35" s="32">
        <v>9</v>
      </c>
      <c r="AN35" s="34">
        <v>10</v>
      </c>
      <c r="AO35" s="34">
        <v>6.9767441860465116</v>
      </c>
      <c r="AP35" s="34">
        <v>13.513513513513514</v>
      </c>
    </row>
    <row r="36" spans="1:42" s="23" customFormat="1">
      <c r="A36" s="37" t="s">
        <v>46</v>
      </c>
      <c r="B36" s="38">
        <f>SUM(B4:B35)/32</f>
        <v>8.2118749999999991</v>
      </c>
      <c r="C36" s="39">
        <f>SUM(C4:C35)</f>
        <v>1016</v>
      </c>
      <c r="D36" s="39">
        <f>SUM(D4:D35)</f>
        <v>1066</v>
      </c>
      <c r="E36" s="39">
        <f>SUM(E4:E35)</f>
        <v>45</v>
      </c>
      <c r="F36" s="39">
        <f>SUM(F4:F35)</f>
        <v>405</v>
      </c>
      <c r="G36" s="40">
        <f>SUM(G4:G35)/32</f>
        <v>13.453125</v>
      </c>
      <c r="H36" s="39">
        <f>SUM(H4:H35)</f>
        <v>1579</v>
      </c>
      <c r="I36" s="39">
        <f>SUM(I4:I35)</f>
        <v>1651</v>
      </c>
      <c r="J36" s="39">
        <f>SUM(J4:J35)</f>
        <v>102</v>
      </c>
      <c r="K36" s="39">
        <f>SUM(K4:K35)</f>
        <v>404</v>
      </c>
      <c r="L36" s="40">
        <f>SUM(L4:L35)/32</f>
        <v>14.032500000000001</v>
      </c>
      <c r="M36" s="39">
        <f>SUM(M4:M35)</f>
        <v>1605</v>
      </c>
      <c r="N36" s="39">
        <f>SUM(N4:N35)</f>
        <v>1709</v>
      </c>
      <c r="O36" s="39">
        <f>SUM(O4:O35)</f>
        <v>107</v>
      </c>
      <c r="P36" s="39">
        <f>SUM(P4:P35)</f>
        <v>603</v>
      </c>
      <c r="Q36" s="40">
        <f>SUM(Q4:Q35)/32</f>
        <v>12.654367312785606</v>
      </c>
      <c r="R36" s="39">
        <f>SUM(R4:R35)</f>
        <v>1408</v>
      </c>
      <c r="S36" s="39">
        <f>SUM(S4:S35)</f>
        <v>1468</v>
      </c>
      <c r="T36" s="39">
        <f>SUM(T4:T35)</f>
        <v>106</v>
      </c>
      <c r="U36" s="39">
        <f>SUM(U4:U35)</f>
        <v>615</v>
      </c>
      <c r="V36" s="40">
        <v>9.5646875000000016</v>
      </c>
      <c r="W36" s="39">
        <f>SUM(W4:W35)</f>
        <v>1547</v>
      </c>
      <c r="X36" s="39">
        <f>SUM(X4:X35)</f>
        <v>1601</v>
      </c>
      <c r="Y36" s="39">
        <v>76</v>
      </c>
      <c r="Z36" s="39">
        <v>408</v>
      </c>
      <c r="AA36" s="39">
        <v>94</v>
      </c>
      <c r="AB36" s="39">
        <v>2</v>
      </c>
      <c r="AC36" s="39">
        <v>477</v>
      </c>
      <c r="AD36" s="40">
        <v>41.134374999999999</v>
      </c>
      <c r="AE36" s="40">
        <v>9.8093010132754834</v>
      </c>
      <c r="AF36" s="40">
        <v>9.2318749999999987</v>
      </c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</sheetData>
  <mergeCells count="7">
    <mergeCell ref="AG2:AP2"/>
    <mergeCell ref="V2:AF2"/>
    <mergeCell ref="A2:A3"/>
    <mergeCell ref="B2:F2"/>
    <mergeCell ref="G2:K2"/>
    <mergeCell ref="L2:P2"/>
    <mergeCell ref="Q2:U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verticalDpi="0" r:id="rId1"/>
  <headerFooter>
    <oddHeader>&amp;L&amp;G&amp;CSCLLD 2014-2020&amp;RSCLLD 2014-2020</oddHeader>
    <oddFooter>&amp;L&amp;G&amp;C&amp;G&amp;R&amp;G</oddFooter>
  </headerFooter>
  <legacy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view="pageLayout" zoomScaleNormal="100" workbookViewId="0">
      <selection activeCell="A16" sqref="A16"/>
    </sheetView>
  </sheetViews>
  <sheetFormatPr defaultRowHeight="14.4"/>
  <cols>
    <col min="1" max="1" width="29.44140625" customWidth="1"/>
    <col min="2" max="2" width="4.44140625" bestFit="1" customWidth="1"/>
    <col min="3" max="8" width="4.44140625" style="15" bestFit="1" customWidth="1"/>
  </cols>
  <sheetData>
    <row r="1" spans="1:8">
      <c r="A1" s="149" t="s">
        <v>214</v>
      </c>
    </row>
    <row r="2" spans="1:8">
      <c r="A2" s="46"/>
      <c r="B2" s="51">
        <v>2008</v>
      </c>
      <c r="C2" s="51">
        <v>2009</v>
      </c>
      <c r="D2" s="51">
        <v>2010</v>
      </c>
      <c r="E2" s="51">
        <v>2011</v>
      </c>
      <c r="F2" s="51">
        <v>2012</v>
      </c>
      <c r="G2" s="51">
        <v>2013</v>
      </c>
      <c r="H2" s="51">
        <v>2014</v>
      </c>
    </row>
    <row r="3" spans="1:8">
      <c r="A3" s="52" t="s">
        <v>171</v>
      </c>
      <c r="B3" s="18">
        <v>4.9000000000000004</v>
      </c>
      <c r="C3" s="18">
        <v>7.7</v>
      </c>
      <c r="D3" s="18">
        <v>8.1999999999999993</v>
      </c>
      <c r="E3" s="18">
        <v>7.1</v>
      </c>
      <c r="F3" s="18">
        <v>0</v>
      </c>
      <c r="G3" s="18">
        <v>8.3000000000000007</v>
      </c>
      <c r="H3" s="18">
        <v>7.3</v>
      </c>
    </row>
    <row r="4" spans="1:8">
      <c r="A4" s="52" t="s">
        <v>182</v>
      </c>
      <c r="B4" s="18">
        <v>4.9000000000000004</v>
      </c>
      <c r="C4" s="18">
        <v>8.9</v>
      </c>
      <c r="D4" s="18">
        <v>9.1</v>
      </c>
      <c r="E4" s="18">
        <v>8.3000000000000007</v>
      </c>
      <c r="F4" s="18">
        <v>0</v>
      </c>
      <c r="G4" s="18">
        <v>9.9</v>
      </c>
      <c r="H4" s="18">
        <v>8.6999999999999993</v>
      </c>
    </row>
    <row r="5" spans="1:8">
      <c r="A5" s="52" t="s">
        <v>183</v>
      </c>
      <c r="B5" s="18">
        <v>4.5</v>
      </c>
      <c r="C5" s="18">
        <v>7.1</v>
      </c>
      <c r="D5" s="18">
        <v>7.4</v>
      </c>
      <c r="E5" s="18">
        <v>6.8</v>
      </c>
      <c r="F5" s="18">
        <v>0</v>
      </c>
      <c r="G5" s="18">
        <v>8.1999999999999993</v>
      </c>
      <c r="H5" s="18">
        <v>7.4</v>
      </c>
    </row>
  </sheetData>
  <pageMargins left="0.7" right="0.7" top="0.78740157499999996" bottom="0.78740157499999996" header="0.3" footer="0.3"/>
  <pageSetup paperSize="9" orientation="portrait" verticalDpi="0" r:id="rId1"/>
  <headerFooter>
    <oddHeader>&amp;L&amp;G&amp;RSCLLD 2014-2020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view="pageLayout" zoomScaleNormal="100" workbookViewId="0"/>
  </sheetViews>
  <sheetFormatPr defaultRowHeight="14.4"/>
  <cols>
    <col min="1" max="1" width="15.6640625" customWidth="1"/>
  </cols>
  <sheetData>
    <row r="1" spans="1:10">
      <c r="A1" s="149" t="s">
        <v>215</v>
      </c>
    </row>
    <row r="2" spans="1:10">
      <c r="A2" s="44" t="s">
        <v>171</v>
      </c>
      <c r="B2" s="45">
        <v>2008</v>
      </c>
      <c r="C2" s="45">
        <v>2009</v>
      </c>
      <c r="D2" s="45">
        <v>2010</v>
      </c>
      <c r="E2" s="45">
        <v>2011</v>
      </c>
      <c r="F2" s="45">
        <v>2012</v>
      </c>
      <c r="G2" s="45">
        <v>2013</v>
      </c>
      <c r="H2" s="45">
        <v>2014</v>
      </c>
      <c r="I2" s="45" t="s">
        <v>172</v>
      </c>
      <c r="J2" s="45" t="s">
        <v>173</v>
      </c>
    </row>
    <row r="3" spans="1:10" ht="24.6">
      <c r="A3" s="47" t="s">
        <v>174</v>
      </c>
      <c r="B3" s="18">
        <v>1066</v>
      </c>
      <c r="C3" s="18">
        <v>1651</v>
      </c>
      <c r="D3" s="18">
        <v>1709</v>
      </c>
      <c r="E3" s="18">
        <v>1468</v>
      </c>
      <c r="F3" s="18">
        <v>0</v>
      </c>
      <c r="G3" s="18">
        <v>1601</v>
      </c>
      <c r="H3" s="18">
        <v>1541</v>
      </c>
      <c r="I3" s="18">
        <v>38661</v>
      </c>
      <c r="J3" s="18">
        <v>535849</v>
      </c>
    </row>
    <row r="4" spans="1:10">
      <c r="A4" s="47" t="s">
        <v>175</v>
      </c>
      <c r="B4" s="22">
        <v>4.9000000000000004</v>
      </c>
      <c r="C4" s="22">
        <v>7.7</v>
      </c>
      <c r="D4" s="22">
        <v>8.1999999999999993</v>
      </c>
      <c r="E4" s="22">
        <v>7.1</v>
      </c>
      <c r="F4" s="22">
        <v>0</v>
      </c>
      <c r="G4" s="22">
        <v>8.3000000000000007</v>
      </c>
      <c r="H4" s="22">
        <v>7.3</v>
      </c>
      <c r="I4" s="22">
        <v>8.6999999999999993</v>
      </c>
      <c r="J4" s="22">
        <v>7.4</v>
      </c>
    </row>
    <row r="5" spans="1:10">
      <c r="A5" s="47" t="s">
        <v>0</v>
      </c>
      <c r="B5" s="18">
        <v>37.799999999999997</v>
      </c>
      <c r="C5" s="18">
        <v>40</v>
      </c>
      <c r="D5" s="18">
        <v>40</v>
      </c>
      <c r="E5" s="18">
        <v>38.700000000000003</v>
      </c>
      <c r="F5" s="18">
        <v>0</v>
      </c>
      <c r="G5" s="18">
        <v>42.5</v>
      </c>
      <c r="H5" s="41" t="s">
        <v>176</v>
      </c>
      <c r="I5" s="41" t="s">
        <v>176</v>
      </c>
      <c r="J5" s="41" t="s">
        <v>176</v>
      </c>
    </row>
    <row r="6" spans="1:10">
      <c r="A6" s="47" t="s">
        <v>177</v>
      </c>
      <c r="B6" s="18">
        <v>45</v>
      </c>
      <c r="C6" s="18">
        <v>102</v>
      </c>
      <c r="D6" s="18">
        <v>107</v>
      </c>
      <c r="E6" s="18">
        <v>106</v>
      </c>
      <c r="F6" s="18">
        <v>0</v>
      </c>
      <c r="G6" s="18">
        <v>76</v>
      </c>
      <c r="H6" s="18">
        <v>87</v>
      </c>
      <c r="I6" s="18">
        <v>1844</v>
      </c>
      <c r="J6" s="18">
        <v>23284</v>
      </c>
    </row>
    <row r="7" spans="1:10">
      <c r="A7" s="47" t="s">
        <v>178</v>
      </c>
      <c r="B7" s="42">
        <f>B6/B3</f>
        <v>4.2213883677298308E-2</v>
      </c>
      <c r="C7" s="42">
        <f t="shared" ref="C7:J7" si="0">C6/C3</f>
        <v>6.1780738946093275E-2</v>
      </c>
      <c r="D7" s="42">
        <f t="shared" si="0"/>
        <v>6.260971328262141E-2</v>
      </c>
      <c r="E7" s="42">
        <f t="shared" si="0"/>
        <v>7.2207084468664848E-2</v>
      </c>
      <c r="F7" s="42">
        <v>0</v>
      </c>
      <c r="G7" s="42">
        <f t="shared" si="0"/>
        <v>4.7470331043098064E-2</v>
      </c>
      <c r="H7" s="42">
        <f t="shared" si="0"/>
        <v>5.6456846203763789E-2</v>
      </c>
      <c r="I7" s="42">
        <f t="shared" si="0"/>
        <v>4.7696645198003158E-2</v>
      </c>
      <c r="J7" s="42">
        <f t="shared" si="0"/>
        <v>4.345253980132463E-2</v>
      </c>
    </row>
    <row r="8" spans="1:10" ht="36.6">
      <c r="A8" s="47" t="s">
        <v>179</v>
      </c>
      <c r="B8" s="18">
        <v>279</v>
      </c>
      <c r="C8" s="18">
        <v>246</v>
      </c>
      <c r="D8" s="18">
        <v>264</v>
      </c>
      <c r="E8" s="18">
        <v>352</v>
      </c>
      <c r="F8" s="18">
        <v>0</v>
      </c>
      <c r="G8" s="18">
        <v>408</v>
      </c>
      <c r="H8" s="41" t="s">
        <v>176</v>
      </c>
      <c r="I8" s="41" t="s">
        <v>176</v>
      </c>
      <c r="J8" s="41" t="s">
        <v>180</v>
      </c>
    </row>
    <row r="9" spans="1:10">
      <c r="A9" s="47" t="s">
        <v>178</v>
      </c>
      <c r="B9" s="42">
        <f>B8/B3</f>
        <v>0.26172607879924953</v>
      </c>
      <c r="C9" s="42">
        <f t="shared" ref="C9:G9" si="1">C8/C3</f>
        <v>0.14900060569351908</v>
      </c>
      <c r="D9" s="42">
        <f t="shared" si="1"/>
        <v>0.15447630193095377</v>
      </c>
      <c r="E9" s="42">
        <f t="shared" si="1"/>
        <v>0.23978201634877383</v>
      </c>
      <c r="F9" s="42">
        <v>0</v>
      </c>
      <c r="G9" s="42">
        <f t="shared" si="1"/>
        <v>0.254840724547158</v>
      </c>
      <c r="H9" s="41" t="s">
        <v>176</v>
      </c>
      <c r="I9" s="41" t="s">
        <v>176</v>
      </c>
      <c r="J9" s="41" t="s">
        <v>180</v>
      </c>
    </row>
    <row r="10" spans="1:10">
      <c r="A10" s="47" t="s">
        <v>181</v>
      </c>
      <c r="B10" s="18">
        <v>150</v>
      </c>
      <c r="C10" s="18">
        <v>152</v>
      </c>
      <c r="D10" s="18">
        <v>121</v>
      </c>
      <c r="E10" s="18">
        <v>97</v>
      </c>
      <c r="F10" s="18">
        <v>0</v>
      </c>
      <c r="G10" s="18">
        <v>94</v>
      </c>
      <c r="H10" s="18">
        <v>101</v>
      </c>
      <c r="I10" s="18">
        <v>3839</v>
      </c>
      <c r="J10" s="18">
        <v>60722</v>
      </c>
    </row>
    <row r="11" spans="1:10">
      <c r="A11" s="47" t="s">
        <v>51</v>
      </c>
      <c r="B11" s="42">
        <f>B10/B3</f>
        <v>0.14071294559099437</v>
      </c>
      <c r="C11" s="42">
        <f t="shared" ref="C11:J11" si="2">C10/C3</f>
        <v>9.2065414900060566E-2</v>
      </c>
      <c r="D11" s="42">
        <f t="shared" si="2"/>
        <v>7.0801638385020474E-2</v>
      </c>
      <c r="E11" s="42">
        <f t="shared" si="2"/>
        <v>6.607629427792916E-2</v>
      </c>
      <c r="F11" s="42">
        <v>0</v>
      </c>
      <c r="G11" s="42">
        <f t="shared" si="2"/>
        <v>5.8713304184884449E-2</v>
      </c>
      <c r="H11" s="42">
        <f t="shared" si="2"/>
        <v>6.5541855937702787E-2</v>
      </c>
      <c r="I11" s="42">
        <f t="shared" si="2"/>
        <v>9.9299035203434985E-2</v>
      </c>
      <c r="J11" s="42">
        <f t="shared" si="2"/>
        <v>0.11331923732245465</v>
      </c>
    </row>
  </sheetData>
  <pageMargins left="0.7" right="0.7" top="0.78740157499999996" bottom="0.78740157499999996" header="0.3" footer="0.3"/>
  <pageSetup paperSize="9" orientation="landscape" verticalDpi="0" r:id="rId1"/>
  <headerFooter>
    <oddHeader>&amp;L&amp;G&amp;RSCLLD 2014-2020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T38"/>
  <sheetViews>
    <sheetView view="pageLayout" zoomScaleNormal="100" workbookViewId="0">
      <selection activeCell="V5" sqref="V5"/>
    </sheetView>
  </sheetViews>
  <sheetFormatPr defaultRowHeight="14.4"/>
  <cols>
    <col min="1" max="1" width="14" customWidth="1"/>
    <col min="2" max="2" width="8.5546875" customWidth="1"/>
    <col min="3" max="3" width="7.109375" customWidth="1"/>
    <col min="4" max="4" width="6.109375" customWidth="1"/>
    <col min="5" max="5" width="7.109375" customWidth="1"/>
    <col min="6" max="6" width="6.109375" customWidth="1"/>
    <col min="7" max="7" width="7.109375" customWidth="1"/>
    <col min="8" max="8" width="6.109375" customWidth="1"/>
    <col min="9" max="9" width="7.109375" customWidth="1"/>
    <col min="10" max="10" width="6.109375" customWidth="1"/>
    <col min="11" max="11" width="7.109375" customWidth="1"/>
    <col min="12" max="12" width="6.109375" customWidth="1"/>
    <col min="13" max="13" width="7.109375" customWidth="1"/>
    <col min="14" max="14" width="6.109375" customWidth="1"/>
    <col min="15" max="15" width="7.109375" customWidth="1"/>
    <col min="16" max="16" width="6.109375" customWidth="1"/>
    <col min="17" max="17" width="7.109375" customWidth="1"/>
    <col min="18" max="18" width="6.109375" customWidth="1"/>
    <col min="19" max="19" width="7.109375" customWidth="1"/>
    <col min="20" max="20" width="6.109375" customWidth="1"/>
  </cols>
  <sheetData>
    <row r="1" spans="1:20">
      <c r="A1" s="53" t="s">
        <v>216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14.4" customHeight="1">
      <c r="A2" s="170" t="s">
        <v>34</v>
      </c>
      <c r="B2" s="173" t="s">
        <v>105</v>
      </c>
      <c r="C2" s="162" t="s">
        <v>66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3"/>
      <c r="O2" s="162" t="s">
        <v>66</v>
      </c>
      <c r="P2" s="169"/>
      <c r="Q2" s="169"/>
      <c r="R2" s="169"/>
      <c r="S2" s="169"/>
      <c r="T2" s="163"/>
    </row>
    <row r="3" spans="1:20">
      <c r="A3" s="171"/>
      <c r="B3" s="174"/>
      <c r="C3" s="164" t="s">
        <v>97</v>
      </c>
      <c r="D3" s="176"/>
      <c r="E3" s="160" t="s">
        <v>98</v>
      </c>
      <c r="F3" s="160"/>
      <c r="G3" s="169" t="s">
        <v>99</v>
      </c>
      <c r="H3" s="163"/>
      <c r="I3" s="162" t="s">
        <v>100</v>
      </c>
      <c r="J3" s="169"/>
      <c r="K3" s="160" t="s">
        <v>101</v>
      </c>
      <c r="L3" s="160"/>
      <c r="M3" s="160" t="s">
        <v>102</v>
      </c>
      <c r="N3" s="160"/>
      <c r="O3" s="164" t="s">
        <v>103</v>
      </c>
      <c r="P3" s="165"/>
      <c r="Q3" s="160" t="s">
        <v>98</v>
      </c>
      <c r="R3" s="160"/>
      <c r="S3" s="160" t="s">
        <v>104</v>
      </c>
      <c r="T3" s="160"/>
    </row>
    <row r="4" spans="1:20" ht="14.4" customHeight="1">
      <c r="A4" s="171"/>
      <c r="B4" s="174"/>
      <c r="C4" s="166"/>
      <c r="D4" s="177"/>
      <c r="E4" s="160"/>
      <c r="F4" s="160"/>
      <c r="G4" s="177"/>
      <c r="H4" s="167"/>
      <c r="I4" s="166"/>
      <c r="J4" s="177"/>
      <c r="K4" s="160"/>
      <c r="L4" s="160"/>
      <c r="M4" s="160"/>
      <c r="N4" s="160"/>
      <c r="O4" s="166"/>
      <c r="P4" s="167"/>
      <c r="Q4" s="160"/>
      <c r="R4" s="160"/>
      <c r="S4" s="160"/>
      <c r="T4" s="160"/>
    </row>
    <row r="5" spans="1:20">
      <c r="A5" s="172"/>
      <c r="B5" s="175"/>
      <c r="C5" s="54" t="s">
        <v>50</v>
      </c>
      <c r="D5" s="54" t="s">
        <v>51</v>
      </c>
      <c r="E5" s="54" t="s">
        <v>50</v>
      </c>
      <c r="F5" s="54" t="s">
        <v>51</v>
      </c>
      <c r="G5" s="54" t="s">
        <v>50</v>
      </c>
      <c r="H5" s="54" t="s">
        <v>51</v>
      </c>
      <c r="I5" s="54" t="s">
        <v>50</v>
      </c>
      <c r="J5" s="54" t="s">
        <v>51</v>
      </c>
      <c r="K5" s="54" t="s">
        <v>50</v>
      </c>
      <c r="L5" s="54" t="s">
        <v>51</v>
      </c>
      <c r="M5" s="54" t="s">
        <v>50</v>
      </c>
      <c r="N5" s="54" t="s">
        <v>51</v>
      </c>
      <c r="O5" s="54" t="s">
        <v>50</v>
      </c>
      <c r="P5" s="54" t="s">
        <v>51</v>
      </c>
      <c r="Q5" s="54" t="s">
        <v>50</v>
      </c>
      <c r="R5" s="54" t="s">
        <v>51</v>
      </c>
      <c r="S5" s="54" t="s">
        <v>50</v>
      </c>
      <c r="T5" s="54" t="s">
        <v>51</v>
      </c>
    </row>
    <row r="6" spans="1:20">
      <c r="A6" s="55" t="s">
        <v>26</v>
      </c>
      <c r="B6" s="56">
        <v>101</v>
      </c>
      <c r="C6" s="57">
        <v>72</v>
      </c>
      <c r="D6" s="58">
        <f>C6*100/B6</f>
        <v>71.287128712871294</v>
      </c>
      <c r="E6" s="57">
        <v>2</v>
      </c>
      <c r="F6" s="58">
        <f>E6*100/C6</f>
        <v>2.7777777777777777</v>
      </c>
      <c r="G6" s="57">
        <v>59</v>
      </c>
      <c r="H6" s="58">
        <f>G6*100/C6</f>
        <v>81.944444444444443</v>
      </c>
      <c r="I6" s="57">
        <v>8</v>
      </c>
      <c r="J6" s="58">
        <f>I6*100/C6</f>
        <v>11.111111111111111</v>
      </c>
      <c r="K6" s="57">
        <v>3</v>
      </c>
      <c r="L6" s="58">
        <f>K6*100/C6</f>
        <v>4.166666666666667</v>
      </c>
      <c r="M6" s="57">
        <v>0</v>
      </c>
      <c r="N6" s="58">
        <f>M6*100/C6</f>
        <v>0</v>
      </c>
      <c r="O6" s="57">
        <v>29</v>
      </c>
      <c r="P6" s="58">
        <f>O6*100/B6</f>
        <v>28.712871287128714</v>
      </c>
      <c r="Q6" s="57">
        <v>0</v>
      </c>
      <c r="R6" s="59">
        <f>Q6*100/O6</f>
        <v>0</v>
      </c>
      <c r="S6" s="57">
        <v>29</v>
      </c>
      <c r="T6" s="59">
        <f>S6*100/O6</f>
        <v>100</v>
      </c>
    </row>
    <row r="7" spans="1:20">
      <c r="A7" s="55" t="s">
        <v>1</v>
      </c>
      <c r="B7" s="60">
        <v>127</v>
      </c>
      <c r="C7" s="61">
        <v>79</v>
      </c>
      <c r="D7" s="58">
        <f t="shared" ref="D7:D38" si="0">C7*100/B7</f>
        <v>62.204724409448822</v>
      </c>
      <c r="E7" s="61">
        <v>2</v>
      </c>
      <c r="F7" s="58">
        <f t="shared" ref="F7:F38" si="1">E7*100/C7</f>
        <v>2.5316455696202533</v>
      </c>
      <c r="G7" s="61">
        <v>67</v>
      </c>
      <c r="H7" s="58">
        <f t="shared" ref="H7:H38" si="2">G7*100/C7</f>
        <v>84.810126582278485</v>
      </c>
      <c r="I7" s="61">
        <v>8</v>
      </c>
      <c r="J7" s="58">
        <f t="shared" ref="J7:J38" si="3">I7*100/C7</f>
        <v>10.126582278481013</v>
      </c>
      <c r="K7" s="61">
        <v>2</v>
      </c>
      <c r="L7" s="58">
        <f t="shared" ref="L7:L38" si="4">K7*100/C7</f>
        <v>2.5316455696202533</v>
      </c>
      <c r="M7" s="61">
        <v>0</v>
      </c>
      <c r="N7" s="58">
        <f t="shared" ref="N7:N38" si="5">M7*100/C7</f>
        <v>0</v>
      </c>
      <c r="O7" s="61">
        <v>48</v>
      </c>
      <c r="P7" s="58">
        <f t="shared" ref="P7:P38" si="6">O7*100/B7</f>
        <v>37.795275590551178</v>
      </c>
      <c r="Q7" s="57">
        <v>0</v>
      </c>
      <c r="R7" s="59">
        <f t="shared" ref="R7:R38" si="7">Q7*100/O7</f>
        <v>0</v>
      </c>
      <c r="S7" s="57">
        <v>48</v>
      </c>
      <c r="T7" s="59">
        <f t="shared" ref="T7:T38" si="8">S7*100/O7</f>
        <v>100</v>
      </c>
    </row>
    <row r="8" spans="1:20">
      <c r="A8" s="55" t="s">
        <v>28</v>
      </c>
      <c r="B8" s="56">
        <v>107</v>
      </c>
      <c r="C8" s="57">
        <v>75</v>
      </c>
      <c r="D8" s="58">
        <f t="shared" si="0"/>
        <v>70.09345794392523</v>
      </c>
      <c r="E8" s="57">
        <v>7</v>
      </c>
      <c r="F8" s="58">
        <f t="shared" si="1"/>
        <v>9.3333333333333339</v>
      </c>
      <c r="G8" s="57">
        <v>50</v>
      </c>
      <c r="H8" s="58">
        <f t="shared" si="2"/>
        <v>66.666666666666671</v>
      </c>
      <c r="I8" s="57">
        <v>3</v>
      </c>
      <c r="J8" s="58">
        <f t="shared" si="3"/>
        <v>4</v>
      </c>
      <c r="K8" s="57">
        <v>15</v>
      </c>
      <c r="L8" s="58">
        <f t="shared" si="4"/>
        <v>20</v>
      </c>
      <c r="M8" s="57">
        <v>0</v>
      </c>
      <c r="N8" s="58">
        <f t="shared" si="5"/>
        <v>0</v>
      </c>
      <c r="O8" s="57">
        <v>2</v>
      </c>
      <c r="P8" s="58">
        <f t="shared" si="6"/>
        <v>1.8691588785046729</v>
      </c>
      <c r="Q8" s="57">
        <v>0</v>
      </c>
      <c r="R8" s="59">
        <f t="shared" si="7"/>
        <v>0</v>
      </c>
      <c r="S8" s="57">
        <v>2</v>
      </c>
      <c r="T8" s="59">
        <f t="shared" si="8"/>
        <v>100</v>
      </c>
    </row>
    <row r="9" spans="1:20">
      <c r="A9" s="55" t="s">
        <v>2</v>
      </c>
      <c r="B9" s="60">
        <v>351</v>
      </c>
      <c r="C9" s="61">
        <v>232</v>
      </c>
      <c r="D9" s="58">
        <f t="shared" si="0"/>
        <v>66.096866096866094</v>
      </c>
      <c r="E9" s="61">
        <v>17</v>
      </c>
      <c r="F9" s="58">
        <f t="shared" si="1"/>
        <v>7.3275862068965516</v>
      </c>
      <c r="G9" s="61">
        <v>124</v>
      </c>
      <c r="H9" s="58">
        <f t="shared" si="2"/>
        <v>53.448275862068968</v>
      </c>
      <c r="I9" s="61">
        <v>82</v>
      </c>
      <c r="J9" s="58">
        <f t="shared" si="3"/>
        <v>35.344827586206897</v>
      </c>
      <c r="K9" s="61">
        <v>9</v>
      </c>
      <c r="L9" s="58">
        <f t="shared" si="4"/>
        <v>3.8793103448275863</v>
      </c>
      <c r="M9" s="61">
        <v>0</v>
      </c>
      <c r="N9" s="58">
        <f t="shared" si="5"/>
        <v>0</v>
      </c>
      <c r="O9" s="61">
        <v>119</v>
      </c>
      <c r="P9" s="58">
        <f t="shared" si="6"/>
        <v>33.903133903133906</v>
      </c>
      <c r="Q9" s="57">
        <v>6</v>
      </c>
      <c r="R9" s="59">
        <f t="shared" si="7"/>
        <v>5.0420168067226889</v>
      </c>
      <c r="S9" s="57">
        <v>113</v>
      </c>
      <c r="T9" s="59">
        <f t="shared" si="8"/>
        <v>94.957983193277315</v>
      </c>
    </row>
    <row r="10" spans="1:20">
      <c r="A10" s="55" t="s">
        <v>27</v>
      </c>
      <c r="B10" s="56">
        <v>68</v>
      </c>
      <c r="C10" s="57">
        <v>51</v>
      </c>
      <c r="D10" s="58">
        <f t="shared" si="0"/>
        <v>75</v>
      </c>
      <c r="E10" s="57">
        <v>0</v>
      </c>
      <c r="F10" s="58">
        <f t="shared" si="1"/>
        <v>0</v>
      </c>
      <c r="G10" s="57">
        <v>38</v>
      </c>
      <c r="H10" s="58">
        <f t="shared" si="2"/>
        <v>74.509803921568633</v>
      </c>
      <c r="I10" s="57">
        <v>7</v>
      </c>
      <c r="J10" s="58">
        <f t="shared" si="3"/>
        <v>13.725490196078431</v>
      </c>
      <c r="K10" s="57">
        <v>4</v>
      </c>
      <c r="L10" s="58">
        <f t="shared" si="4"/>
        <v>7.8431372549019605</v>
      </c>
      <c r="M10" s="57">
        <v>2</v>
      </c>
      <c r="N10" s="58">
        <f t="shared" si="5"/>
        <v>3.9215686274509802</v>
      </c>
      <c r="O10" s="57">
        <v>17</v>
      </c>
      <c r="P10" s="58">
        <f t="shared" si="6"/>
        <v>25</v>
      </c>
      <c r="Q10" s="57">
        <v>0</v>
      </c>
      <c r="R10" s="59">
        <f t="shared" si="7"/>
        <v>0</v>
      </c>
      <c r="S10" s="57">
        <v>17</v>
      </c>
      <c r="T10" s="59">
        <f t="shared" si="8"/>
        <v>100</v>
      </c>
    </row>
    <row r="11" spans="1:20">
      <c r="A11" s="55" t="s">
        <v>29</v>
      </c>
      <c r="B11" s="56">
        <v>76</v>
      </c>
      <c r="C11" s="57">
        <v>54</v>
      </c>
      <c r="D11" s="58">
        <f t="shared" si="0"/>
        <v>71.05263157894737</v>
      </c>
      <c r="E11" s="57">
        <v>1</v>
      </c>
      <c r="F11" s="58">
        <f t="shared" si="1"/>
        <v>1.8518518518518519</v>
      </c>
      <c r="G11" s="57">
        <v>48</v>
      </c>
      <c r="H11" s="58">
        <f t="shared" si="2"/>
        <v>88.888888888888886</v>
      </c>
      <c r="I11" s="57">
        <v>3</v>
      </c>
      <c r="J11" s="58">
        <f t="shared" si="3"/>
        <v>5.5555555555555554</v>
      </c>
      <c r="K11" s="57">
        <v>1</v>
      </c>
      <c r="L11" s="58">
        <f t="shared" si="4"/>
        <v>1.8518518518518519</v>
      </c>
      <c r="M11" s="57">
        <v>1</v>
      </c>
      <c r="N11" s="58">
        <f t="shared" si="5"/>
        <v>1.8518518518518519</v>
      </c>
      <c r="O11" s="57">
        <v>22</v>
      </c>
      <c r="P11" s="58">
        <f t="shared" si="6"/>
        <v>28.94736842105263</v>
      </c>
      <c r="Q11" s="57">
        <v>0</v>
      </c>
      <c r="R11" s="59">
        <f t="shared" si="7"/>
        <v>0</v>
      </c>
      <c r="S11" s="57">
        <v>22</v>
      </c>
      <c r="T11" s="59">
        <f t="shared" si="8"/>
        <v>100</v>
      </c>
    </row>
    <row r="12" spans="1:20">
      <c r="A12" s="55" t="s">
        <v>30</v>
      </c>
      <c r="B12" s="56">
        <v>76</v>
      </c>
      <c r="C12" s="57">
        <v>61</v>
      </c>
      <c r="D12" s="58">
        <f t="shared" si="0"/>
        <v>80.263157894736835</v>
      </c>
      <c r="E12" s="57">
        <v>1</v>
      </c>
      <c r="F12" s="58">
        <f t="shared" si="1"/>
        <v>1.639344262295082</v>
      </c>
      <c r="G12" s="57">
        <v>47</v>
      </c>
      <c r="H12" s="58">
        <f t="shared" si="2"/>
        <v>77.049180327868854</v>
      </c>
      <c r="I12" s="57">
        <v>3</v>
      </c>
      <c r="J12" s="58">
        <f t="shared" si="3"/>
        <v>4.918032786885246</v>
      </c>
      <c r="K12" s="57">
        <v>9</v>
      </c>
      <c r="L12" s="58">
        <f t="shared" si="4"/>
        <v>14.754098360655737</v>
      </c>
      <c r="M12" s="57">
        <v>1</v>
      </c>
      <c r="N12" s="58">
        <f t="shared" si="5"/>
        <v>1.639344262295082</v>
      </c>
      <c r="O12" s="57">
        <v>15</v>
      </c>
      <c r="P12" s="58">
        <f t="shared" si="6"/>
        <v>19.736842105263158</v>
      </c>
      <c r="Q12" s="57">
        <v>0</v>
      </c>
      <c r="R12" s="59">
        <f t="shared" si="7"/>
        <v>0</v>
      </c>
      <c r="S12" s="57">
        <v>15</v>
      </c>
      <c r="T12" s="59">
        <f t="shared" si="8"/>
        <v>100</v>
      </c>
    </row>
    <row r="13" spans="1:20">
      <c r="A13" s="55" t="s">
        <v>3</v>
      </c>
      <c r="B13" s="56">
        <v>91</v>
      </c>
      <c r="C13" s="57">
        <v>63</v>
      </c>
      <c r="D13" s="58">
        <f t="shared" si="0"/>
        <v>69.230769230769226</v>
      </c>
      <c r="E13" s="57">
        <v>2</v>
      </c>
      <c r="F13" s="58">
        <f t="shared" si="1"/>
        <v>3.1746031746031744</v>
      </c>
      <c r="G13" s="57">
        <v>55</v>
      </c>
      <c r="H13" s="58">
        <f t="shared" si="2"/>
        <v>87.301587301587304</v>
      </c>
      <c r="I13" s="57">
        <v>3</v>
      </c>
      <c r="J13" s="58">
        <f t="shared" si="3"/>
        <v>4.7619047619047619</v>
      </c>
      <c r="K13" s="57">
        <v>3</v>
      </c>
      <c r="L13" s="58">
        <f t="shared" si="4"/>
        <v>4.7619047619047619</v>
      </c>
      <c r="M13" s="57">
        <v>0</v>
      </c>
      <c r="N13" s="58">
        <f t="shared" si="5"/>
        <v>0</v>
      </c>
      <c r="O13" s="57">
        <v>28</v>
      </c>
      <c r="P13" s="58">
        <f t="shared" si="6"/>
        <v>30.76923076923077</v>
      </c>
      <c r="Q13" s="57">
        <v>0</v>
      </c>
      <c r="R13" s="59">
        <f t="shared" si="7"/>
        <v>0</v>
      </c>
      <c r="S13" s="57">
        <v>28</v>
      </c>
      <c r="T13" s="59">
        <f t="shared" si="8"/>
        <v>100</v>
      </c>
    </row>
    <row r="14" spans="1:20">
      <c r="A14" s="55" t="s">
        <v>25</v>
      </c>
      <c r="B14" s="56">
        <v>156</v>
      </c>
      <c r="C14" s="57">
        <v>98</v>
      </c>
      <c r="D14" s="58">
        <f t="shared" si="0"/>
        <v>62.820512820512818</v>
      </c>
      <c r="E14" s="57">
        <v>19</v>
      </c>
      <c r="F14" s="58">
        <f t="shared" si="1"/>
        <v>19.387755102040817</v>
      </c>
      <c r="G14" s="57">
        <v>62</v>
      </c>
      <c r="H14" s="58">
        <f t="shared" si="2"/>
        <v>63.265306122448976</v>
      </c>
      <c r="I14" s="57">
        <v>5</v>
      </c>
      <c r="J14" s="58">
        <f t="shared" si="3"/>
        <v>5.1020408163265305</v>
      </c>
      <c r="K14" s="57">
        <v>10</v>
      </c>
      <c r="L14" s="58">
        <f t="shared" si="4"/>
        <v>10.204081632653061</v>
      </c>
      <c r="M14" s="57">
        <v>2</v>
      </c>
      <c r="N14" s="58">
        <f t="shared" si="5"/>
        <v>2.0408163265306123</v>
      </c>
      <c r="O14" s="57">
        <v>58</v>
      </c>
      <c r="P14" s="58">
        <f t="shared" si="6"/>
        <v>37.179487179487182</v>
      </c>
      <c r="Q14" s="57">
        <v>4</v>
      </c>
      <c r="R14" s="59">
        <f t="shared" si="7"/>
        <v>6.8965517241379306</v>
      </c>
      <c r="S14" s="57">
        <v>54</v>
      </c>
      <c r="T14" s="59">
        <f t="shared" si="8"/>
        <v>93.103448275862064</v>
      </c>
    </row>
    <row r="15" spans="1:20">
      <c r="A15" s="55" t="s">
        <v>31</v>
      </c>
      <c r="B15" s="56">
        <v>51</v>
      </c>
      <c r="C15" s="57">
        <v>34</v>
      </c>
      <c r="D15" s="58">
        <f t="shared" si="0"/>
        <v>66.666666666666671</v>
      </c>
      <c r="E15" s="57">
        <v>0</v>
      </c>
      <c r="F15" s="58">
        <f t="shared" si="1"/>
        <v>0</v>
      </c>
      <c r="G15" s="57">
        <v>28</v>
      </c>
      <c r="H15" s="58">
        <f t="shared" si="2"/>
        <v>82.352941176470594</v>
      </c>
      <c r="I15" s="57">
        <v>2</v>
      </c>
      <c r="J15" s="58">
        <f t="shared" si="3"/>
        <v>5.882352941176471</v>
      </c>
      <c r="K15" s="57">
        <v>4</v>
      </c>
      <c r="L15" s="58">
        <f t="shared" si="4"/>
        <v>11.764705882352942</v>
      </c>
      <c r="M15" s="57">
        <v>0</v>
      </c>
      <c r="N15" s="58">
        <f t="shared" si="5"/>
        <v>0</v>
      </c>
      <c r="O15" s="57">
        <v>17</v>
      </c>
      <c r="P15" s="58">
        <f t="shared" si="6"/>
        <v>33.333333333333336</v>
      </c>
      <c r="Q15" s="57">
        <v>0</v>
      </c>
      <c r="R15" s="59">
        <f t="shared" si="7"/>
        <v>0</v>
      </c>
      <c r="S15" s="57">
        <v>17</v>
      </c>
      <c r="T15" s="59">
        <f t="shared" si="8"/>
        <v>100</v>
      </c>
    </row>
    <row r="16" spans="1:20">
      <c r="A16" s="55" t="s">
        <v>4</v>
      </c>
      <c r="B16" s="56">
        <v>67</v>
      </c>
      <c r="C16" s="57">
        <v>49</v>
      </c>
      <c r="D16" s="58">
        <f t="shared" si="0"/>
        <v>73.134328358208961</v>
      </c>
      <c r="E16" s="57">
        <v>0</v>
      </c>
      <c r="F16" s="58">
        <f t="shared" si="1"/>
        <v>0</v>
      </c>
      <c r="G16" s="57">
        <v>25</v>
      </c>
      <c r="H16" s="58">
        <f t="shared" si="2"/>
        <v>51.020408163265309</v>
      </c>
      <c r="I16" s="57">
        <v>19</v>
      </c>
      <c r="J16" s="58">
        <f t="shared" si="3"/>
        <v>38.775510204081634</v>
      </c>
      <c r="K16" s="57">
        <v>3</v>
      </c>
      <c r="L16" s="58">
        <f t="shared" si="4"/>
        <v>6.1224489795918364</v>
      </c>
      <c r="M16" s="57">
        <v>2</v>
      </c>
      <c r="N16" s="58">
        <f t="shared" si="5"/>
        <v>4.0816326530612246</v>
      </c>
      <c r="O16" s="57">
        <v>18</v>
      </c>
      <c r="P16" s="58">
        <f t="shared" si="6"/>
        <v>26.865671641791046</v>
      </c>
      <c r="Q16" s="57">
        <v>0</v>
      </c>
      <c r="R16" s="59">
        <f t="shared" si="7"/>
        <v>0</v>
      </c>
      <c r="S16" s="57">
        <v>18</v>
      </c>
      <c r="T16" s="59">
        <f t="shared" si="8"/>
        <v>100</v>
      </c>
    </row>
    <row r="17" spans="1:20">
      <c r="A17" s="55" t="s">
        <v>35</v>
      </c>
      <c r="B17" s="56">
        <v>138</v>
      </c>
      <c r="C17" s="57">
        <v>104</v>
      </c>
      <c r="D17" s="58">
        <f t="shared" si="0"/>
        <v>75.362318840579704</v>
      </c>
      <c r="E17" s="57">
        <v>3</v>
      </c>
      <c r="F17" s="58">
        <f t="shared" si="1"/>
        <v>2.8846153846153846</v>
      </c>
      <c r="G17" s="57">
        <v>60</v>
      </c>
      <c r="H17" s="58">
        <f t="shared" si="2"/>
        <v>57.692307692307693</v>
      </c>
      <c r="I17" s="57">
        <v>36</v>
      </c>
      <c r="J17" s="58">
        <f t="shared" si="3"/>
        <v>34.615384615384613</v>
      </c>
      <c r="K17" s="57">
        <v>5</v>
      </c>
      <c r="L17" s="58">
        <f t="shared" si="4"/>
        <v>4.8076923076923075</v>
      </c>
      <c r="M17" s="57">
        <v>0</v>
      </c>
      <c r="N17" s="58">
        <f t="shared" si="5"/>
        <v>0</v>
      </c>
      <c r="O17" s="57">
        <v>34</v>
      </c>
      <c r="P17" s="58">
        <f t="shared" si="6"/>
        <v>24.637681159420289</v>
      </c>
      <c r="Q17" s="57">
        <v>4</v>
      </c>
      <c r="R17" s="59">
        <f t="shared" si="7"/>
        <v>11.764705882352942</v>
      </c>
      <c r="S17" s="57">
        <v>30</v>
      </c>
      <c r="T17" s="59">
        <f t="shared" si="8"/>
        <v>88.235294117647058</v>
      </c>
    </row>
    <row r="18" spans="1:20">
      <c r="A18" s="55" t="s">
        <v>6</v>
      </c>
      <c r="B18" s="56">
        <v>95</v>
      </c>
      <c r="C18" s="57">
        <v>60</v>
      </c>
      <c r="D18" s="58">
        <f t="shared" si="0"/>
        <v>63.157894736842103</v>
      </c>
      <c r="E18" s="57">
        <v>3</v>
      </c>
      <c r="F18" s="58">
        <f t="shared" si="1"/>
        <v>5</v>
      </c>
      <c r="G18" s="57">
        <v>51</v>
      </c>
      <c r="H18" s="58">
        <f t="shared" si="2"/>
        <v>85</v>
      </c>
      <c r="I18" s="57">
        <v>4</v>
      </c>
      <c r="J18" s="58">
        <f t="shared" si="3"/>
        <v>6.666666666666667</v>
      </c>
      <c r="K18" s="57">
        <v>2</v>
      </c>
      <c r="L18" s="58">
        <f t="shared" si="4"/>
        <v>3.3333333333333335</v>
      </c>
      <c r="M18" s="57">
        <v>0</v>
      </c>
      <c r="N18" s="58">
        <f t="shared" si="5"/>
        <v>0</v>
      </c>
      <c r="O18" s="57">
        <v>35</v>
      </c>
      <c r="P18" s="58">
        <f t="shared" si="6"/>
        <v>36.842105263157897</v>
      </c>
      <c r="Q18" s="57">
        <v>0</v>
      </c>
      <c r="R18" s="59">
        <f t="shared" si="7"/>
        <v>0</v>
      </c>
      <c r="S18" s="57">
        <v>35</v>
      </c>
      <c r="T18" s="59">
        <f t="shared" si="8"/>
        <v>100</v>
      </c>
    </row>
    <row r="19" spans="1:20">
      <c r="A19" s="55" t="s">
        <v>7</v>
      </c>
      <c r="B19" s="60">
        <v>2057</v>
      </c>
      <c r="C19" s="61">
        <v>1469</v>
      </c>
      <c r="D19" s="58">
        <f t="shared" si="0"/>
        <v>71.414681575109384</v>
      </c>
      <c r="E19" s="61">
        <v>473</v>
      </c>
      <c r="F19" s="58">
        <f t="shared" si="1"/>
        <v>32.198774676650785</v>
      </c>
      <c r="G19" s="61">
        <v>668</v>
      </c>
      <c r="H19" s="58">
        <f t="shared" si="2"/>
        <v>45.473110959836625</v>
      </c>
      <c r="I19" s="61">
        <v>198</v>
      </c>
      <c r="J19" s="58">
        <f t="shared" si="3"/>
        <v>13.4785568413887</v>
      </c>
      <c r="K19" s="61">
        <v>113</v>
      </c>
      <c r="L19" s="58">
        <f t="shared" si="4"/>
        <v>7.6923076923076925</v>
      </c>
      <c r="M19" s="61">
        <v>17</v>
      </c>
      <c r="N19" s="58">
        <f t="shared" si="5"/>
        <v>1.1572498298162015</v>
      </c>
      <c r="O19" s="61">
        <v>588</v>
      </c>
      <c r="P19" s="58">
        <f t="shared" si="6"/>
        <v>28.585318424890616</v>
      </c>
      <c r="Q19" s="57">
        <v>256</v>
      </c>
      <c r="R19" s="59">
        <f t="shared" si="7"/>
        <v>43.537414965986393</v>
      </c>
      <c r="S19" s="57">
        <v>332</v>
      </c>
      <c r="T19" s="59">
        <f t="shared" si="8"/>
        <v>56.462585034013607</v>
      </c>
    </row>
    <row r="20" spans="1:20">
      <c r="A20" s="55" t="s">
        <v>8</v>
      </c>
      <c r="B20" s="56">
        <v>41</v>
      </c>
      <c r="C20" s="57">
        <v>29</v>
      </c>
      <c r="D20" s="58">
        <f t="shared" si="0"/>
        <v>70.731707317073173</v>
      </c>
      <c r="E20" s="57">
        <v>2</v>
      </c>
      <c r="F20" s="58">
        <f t="shared" si="1"/>
        <v>6.8965517241379306</v>
      </c>
      <c r="G20" s="57">
        <v>24</v>
      </c>
      <c r="H20" s="58">
        <f t="shared" si="2"/>
        <v>82.758620689655174</v>
      </c>
      <c r="I20" s="57">
        <v>1</v>
      </c>
      <c r="J20" s="58">
        <f t="shared" si="3"/>
        <v>3.4482758620689653</v>
      </c>
      <c r="K20" s="57">
        <v>0</v>
      </c>
      <c r="L20" s="58">
        <f t="shared" si="4"/>
        <v>0</v>
      </c>
      <c r="M20" s="57">
        <v>2</v>
      </c>
      <c r="N20" s="58">
        <f t="shared" si="5"/>
        <v>6.8965517241379306</v>
      </c>
      <c r="O20" s="57">
        <v>12</v>
      </c>
      <c r="P20" s="58">
        <f t="shared" si="6"/>
        <v>29.26829268292683</v>
      </c>
      <c r="Q20" s="57">
        <v>0</v>
      </c>
      <c r="R20" s="59">
        <f t="shared" si="7"/>
        <v>0</v>
      </c>
      <c r="S20" s="57">
        <v>12</v>
      </c>
      <c r="T20" s="59">
        <f t="shared" si="8"/>
        <v>100</v>
      </c>
    </row>
    <row r="21" spans="1:20">
      <c r="A21" s="55" t="s">
        <v>9</v>
      </c>
      <c r="B21" s="56">
        <v>29</v>
      </c>
      <c r="C21" s="57">
        <v>23</v>
      </c>
      <c r="D21" s="58">
        <f t="shared" si="0"/>
        <v>79.310344827586206</v>
      </c>
      <c r="E21" s="57">
        <v>0</v>
      </c>
      <c r="F21" s="58">
        <f t="shared" si="1"/>
        <v>0</v>
      </c>
      <c r="G21" s="57">
        <v>17</v>
      </c>
      <c r="H21" s="58">
        <f t="shared" si="2"/>
        <v>73.913043478260875</v>
      </c>
      <c r="I21" s="57">
        <v>3</v>
      </c>
      <c r="J21" s="58">
        <f>I21*100/C21</f>
        <v>13.043478260869565</v>
      </c>
      <c r="K21" s="57">
        <v>2</v>
      </c>
      <c r="L21" s="58">
        <f t="shared" si="4"/>
        <v>8.695652173913043</v>
      </c>
      <c r="M21" s="57">
        <v>1</v>
      </c>
      <c r="N21" s="58">
        <f t="shared" si="5"/>
        <v>4.3478260869565215</v>
      </c>
      <c r="O21" s="57">
        <v>6</v>
      </c>
      <c r="P21" s="58">
        <f t="shared" si="6"/>
        <v>20.689655172413794</v>
      </c>
      <c r="Q21" s="57">
        <v>0</v>
      </c>
      <c r="R21" s="59">
        <f t="shared" si="7"/>
        <v>0</v>
      </c>
      <c r="S21" s="57">
        <v>6</v>
      </c>
      <c r="T21" s="59">
        <f t="shared" si="8"/>
        <v>100</v>
      </c>
    </row>
    <row r="22" spans="1:20">
      <c r="A22" s="55" t="s">
        <v>10</v>
      </c>
      <c r="B22" s="60">
        <v>349</v>
      </c>
      <c r="C22" s="61">
        <v>251</v>
      </c>
      <c r="D22" s="58">
        <f t="shared" si="0"/>
        <v>71.919770773638973</v>
      </c>
      <c r="E22" s="61">
        <v>22</v>
      </c>
      <c r="F22" s="58">
        <f t="shared" si="1"/>
        <v>8.764940239043824</v>
      </c>
      <c r="G22" s="61">
        <v>182</v>
      </c>
      <c r="H22" s="58">
        <f t="shared" si="2"/>
        <v>72.509960159362549</v>
      </c>
      <c r="I22" s="61">
        <v>29</v>
      </c>
      <c r="J22" s="58">
        <f t="shared" si="3"/>
        <v>11.553784860557769</v>
      </c>
      <c r="K22" s="61">
        <v>17</v>
      </c>
      <c r="L22" s="58">
        <f t="shared" si="4"/>
        <v>6.7729083665338647</v>
      </c>
      <c r="M22" s="61">
        <v>1</v>
      </c>
      <c r="N22" s="58">
        <f t="shared" si="5"/>
        <v>0.39840637450199201</v>
      </c>
      <c r="O22" s="61">
        <v>98</v>
      </c>
      <c r="P22" s="58">
        <f t="shared" si="6"/>
        <v>28.08022922636103</v>
      </c>
      <c r="Q22" s="57">
        <v>25</v>
      </c>
      <c r="R22" s="59">
        <f t="shared" si="7"/>
        <v>25.510204081632654</v>
      </c>
      <c r="S22" s="57">
        <v>73</v>
      </c>
      <c r="T22" s="59">
        <f t="shared" si="8"/>
        <v>74.489795918367349</v>
      </c>
    </row>
    <row r="23" spans="1:20">
      <c r="A23" s="55" t="s">
        <v>11</v>
      </c>
      <c r="B23" s="56">
        <v>160</v>
      </c>
      <c r="C23" s="57">
        <v>118</v>
      </c>
      <c r="D23" s="58">
        <f t="shared" si="0"/>
        <v>73.75</v>
      </c>
      <c r="E23" s="57">
        <v>17</v>
      </c>
      <c r="F23" s="58">
        <f t="shared" si="1"/>
        <v>14.40677966101695</v>
      </c>
      <c r="G23" s="57">
        <v>83</v>
      </c>
      <c r="H23" s="58">
        <f t="shared" si="2"/>
        <v>70.33898305084746</v>
      </c>
      <c r="I23" s="57">
        <v>5</v>
      </c>
      <c r="J23" s="58">
        <f t="shared" si="3"/>
        <v>4.2372881355932206</v>
      </c>
      <c r="K23" s="57">
        <v>11</v>
      </c>
      <c r="L23" s="58">
        <f t="shared" si="4"/>
        <v>9.3220338983050848</v>
      </c>
      <c r="M23" s="57">
        <v>2</v>
      </c>
      <c r="N23" s="58">
        <f t="shared" si="5"/>
        <v>1.6949152542372881</v>
      </c>
      <c r="O23" s="57">
        <v>42</v>
      </c>
      <c r="P23" s="58">
        <f t="shared" si="6"/>
        <v>26.25</v>
      </c>
      <c r="Q23" s="57">
        <v>8</v>
      </c>
      <c r="R23" s="59">
        <f t="shared" si="7"/>
        <v>19.047619047619047</v>
      </c>
      <c r="S23" s="57">
        <v>34</v>
      </c>
      <c r="T23" s="59">
        <f t="shared" si="8"/>
        <v>80.952380952380949</v>
      </c>
    </row>
    <row r="24" spans="1:20">
      <c r="A24" s="55" t="s">
        <v>12</v>
      </c>
      <c r="B24" s="56">
        <v>294</v>
      </c>
      <c r="C24" s="57">
        <v>207</v>
      </c>
      <c r="D24" s="58">
        <f t="shared" si="0"/>
        <v>70.408163265306129</v>
      </c>
      <c r="E24" s="57">
        <v>28</v>
      </c>
      <c r="F24" s="58">
        <f t="shared" si="1"/>
        <v>13.526570048309178</v>
      </c>
      <c r="G24" s="57">
        <v>140</v>
      </c>
      <c r="H24" s="58">
        <f t="shared" si="2"/>
        <v>67.632850241545896</v>
      </c>
      <c r="I24" s="57">
        <v>26</v>
      </c>
      <c r="J24" s="58">
        <f t="shared" si="3"/>
        <v>12.560386473429952</v>
      </c>
      <c r="K24" s="57">
        <v>9</v>
      </c>
      <c r="L24" s="58">
        <f t="shared" si="4"/>
        <v>4.3478260869565215</v>
      </c>
      <c r="M24" s="57">
        <v>4</v>
      </c>
      <c r="N24" s="58">
        <f t="shared" si="5"/>
        <v>1.932367149758454</v>
      </c>
      <c r="O24" s="57">
        <v>87</v>
      </c>
      <c r="P24" s="58">
        <f t="shared" si="6"/>
        <v>29.591836734693878</v>
      </c>
      <c r="Q24" s="57">
        <v>7</v>
      </c>
      <c r="R24" s="59">
        <f t="shared" si="7"/>
        <v>8.0459770114942533</v>
      </c>
      <c r="S24" s="57">
        <v>80</v>
      </c>
      <c r="T24" s="59">
        <f t="shared" si="8"/>
        <v>91.954022988505741</v>
      </c>
    </row>
    <row r="25" spans="1:20">
      <c r="A25" s="55" t="s">
        <v>13</v>
      </c>
      <c r="B25" s="56">
        <v>79</v>
      </c>
      <c r="C25" s="57">
        <v>59</v>
      </c>
      <c r="D25" s="58">
        <f>C25*100/B25</f>
        <v>74.683544303797461</v>
      </c>
      <c r="E25" s="57">
        <v>2</v>
      </c>
      <c r="F25" s="58">
        <f t="shared" si="1"/>
        <v>3.3898305084745761</v>
      </c>
      <c r="G25" s="57">
        <v>41</v>
      </c>
      <c r="H25" s="58">
        <f t="shared" si="2"/>
        <v>69.491525423728817</v>
      </c>
      <c r="I25" s="57">
        <v>2</v>
      </c>
      <c r="J25" s="58">
        <f t="shared" si="3"/>
        <v>3.3898305084745761</v>
      </c>
      <c r="K25" s="57">
        <v>14</v>
      </c>
      <c r="L25" s="58">
        <f t="shared" si="4"/>
        <v>23.728813559322035</v>
      </c>
      <c r="M25" s="57">
        <v>0</v>
      </c>
      <c r="N25" s="58">
        <f t="shared" si="5"/>
        <v>0</v>
      </c>
      <c r="O25" s="57">
        <v>20</v>
      </c>
      <c r="P25" s="58">
        <f t="shared" si="6"/>
        <v>25.316455696202532</v>
      </c>
      <c r="Q25" s="57">
        <v>0</v>
      </c>
      <c r="R25" s="59">
        <f t="shared" si="7"/>
        <v>0</v>
      </c>
      <c r="S25" s="57">
        <v>20</v>
      </c>
      <c r="T25" s="59">
        <f t="shared" si="8"/>
        <v>100</v>
      </c>
    </row>
    <row r="26" spans="1:20">
      <c r="A26" s="55" t="s">
        <v>14</v>
      </c>
      <c r="B26" s="60">
        <v>365</v>
      </c>
      <c r="C26" s="61">
        <v>263</v>
      </c>
      <c r="D26" s="58">
        <f t="shared" si="0"/>
        <v>72.054794520547944</v>
      </c>
      <c r="E26" s="61">
        <v>16</v>
      </c>
      <c r="F26" s="58">
        <f t="shared" si="1"/>
        <v>6.083650190114068</v>
      </c>
      <c r="G26" s="61">
        <v>205</v>
      </c>
      <c r="H26" s="58">
        <f t="shared" si="2"/>
        <v>77.946768060836504</v>
      </c>
      <c r="I26" s="61">
        <v>21</v>
      </c>
      <c r="J26" s="58">
        <f t="shared" si="3"/>
        <v>7.9847908745247151</v>
      </c>
      <c r="K26" s="61">
        <v>18</v>
      </c>
      <c r="L26" s="58">
        <f t="shared" si="4"/>
        <v>6.8441064638783269</v>
      </c>
      <c r="M26" s="61">
        <v>3</v>
      </c>
      <c r="N26" s="58">
        <f t="shared" si="5"/>
        <v>1.1406844106463878</v>
      </c>
      <c r="O26" s="61">
        <v>102</v>
      </c>
      <c r="P26" s="58">
        <f t="shared" si="6"/>
        <v>27.945205479452056</v>
      </c>
      <c r="Q26" s="57">
        <v>15</v>
      </c>
      <c r="R26" s="59">
        <f t="shared" si="7"/>
        <v>14.705882352941176</v>
      </c>
      <c r="S26" s="57">
        <v>87</v>
      </c>
      <c r="T26" s="59">
        <f t="shared" si="8"/>
        <v>85.294117647058826</v>
      </c>
    </row>
    <row r="27" spans="1:20">
      <c r="A27" s="55" t="s">
        <v>15</v>
      </c>
      <c r="B27" s="56">
        <v>67</v>
      </c>
      <c r="C27" s="57">
        <v>44</v>
      </c>
      <c r="D27" s="58">
        <f t="shared" si="0"/>
        <v>65.671641791044777</v>
      </c>
      <c r="E27" s="57">
        <v>1</v>
      </c>
      <c r="F27" s="58">
        <f t="shared" si="1"/>
        <v>2.2727272727272729</v>
      </c>
      <c r="G27" s="57">
        <v>26</v>
      </c>
      <c r="H27" s="58">
        <f t="shared" si="2"/>
        <v>59.090909090909093</v>
      </c>
      <c r="I27" s="57">
        <v>9</v>
      </c>
      <c r="J27" s="58">
        <f t="shared" si="3"/>
        <v>20.454545454545453</v>
      </c>
      <c r="K27" s="57">
        <v>8</v>
      </c>
      <c r="L27" s="58">
        <f t="shared" si="4"/>
        <v>18.181818181818183</v>
      </c>
      <c r="M27" s="57">
        <v>0</v>
      </c>
      <c r="N27" s="58">
        <f t="shared" si="5"/>
        <v>0</v>
      </c>
      <c r="O27" s="57">
        <v>23</v>
      </c>
      <c r="P27" s="58">
        <f t="shared" si="6"/>
        <v>34.328358208955223</v>
      </c>
      <c r="Q27" s="57">
        <v>0</v>
      </c>
      <c r="R27" s="59">
        <f t="shared" si="7"/>
        <v>0</v>
      </c>
      <c r="S27" s="57">
        <v>23</v>
      </c>
      <c r="T27" s="59">
        <f t="shared" si="8"/>
        <v>100</v>
      </c>
    </row>
    <row r="28" spans="1:20">
      <c r="A28" s="55" t="s">
        <v>17</v>
      </c>
      <c r="B28" s="56">
        <v>155</v>
      </c>
      <c r="C28" s="61">
        <v>117</v>
      </c>
      <c r="D28" s="58">
        <f t="shared" si="0"/>
        <v>75.483870967741936</v>
      </c>
      <c r="E28" s="57">
        <v>12</v>
      </c>
      <c r="F28" s="58">
        <f t="shared" si="1"/>
        <v>10.256410256410257</v>
      </c>
      <c r="G28" s="57">
        <v>80</v>
      </c>
      <c r="H28" s="58">
        <f t="shared" si="2"/>
        <v>68.376068376068375</v>
      </c>
      <c r="I28" s="57">
        <v>6</v>
      </c>
      <c r="J28" s="58">
        <f t="shared" si="3"/>
        <v>5.1282051282051286</v>
      </c>
      <c r="K28" s="57">
        <v>17</v>
      </c>
      <c r="L28" s="58">
        <f t="shared" si="4"/>
        <v>14.52991452991453</v>
      </c>
      <c r="M28" s="57">
        <v>2</v>
      </c>
      <c r="N28" s="58">
        <f t="shared" si="5"/>
        <v>1.7094017094017093</v>
      </c>
      <c r="O28" s="57">
        <v>38</v>
      </c>
      <c r="P28" s="58">
        <f t="shared" si="6"/>
        <v>24.516129032258064</v>
      </c>
      <c r="Q28" s="57">
        <v>11</v>
      </c>
      <c r="R28" s="59">
        <f t="shared" si="7"/>
        <v>28.94736842105263</v>
      </c>
      <c r="S28" s="57">
        <v>27</v>
      </c>
      <c r="T28" s="59">
        <f t="shared" si="8"/>
        <v>71.05263157894737</v>
      </c>
    </row>
    <row r="29" spans="1:20">
      <c r="A29" s="55" t="s">
        <v>16</v>
      </c>
      <c r="B29" s="56">
        <v>53</v>
      </c>
      <c r="C29" s="57">
        <v>36</v>
      </c>
      <c r="D29" s="58">
        <f t="shared" si="0"/>
        <v>67.924528301886795</v>
      </c>
      <c r="E29" s="57">
        <v>0</v>
      </c>
      <c r="F29" s="58">
        <f t="shared" si="1"/>
        <v>0</v>
      </c>
      <c r="G29" s="57">
        <v>29</v>
      </c>
      <c r="H29" s="58">
        <f t="shared" si="2"/>
        <v>80.555555555555557</v>
      </c>
      <c r="I29" s="57">
        <v>7</v>
      </c>
      <c r="J29" s="58">
        <f t="shared" si="3"/>
        <v>19.444444444444443</v>
      </c>
      <c r="K29" s="57">
        <v>0</v>
      </c>
      <c r="L29" s="58">
        <f t="shared" si="4"/>
        <v>0</v>
      </c>
      <c r="M29" s="57">
        <v>0</v>
      </c>
      <c r="N29" s="58">
        <f t="shared" si="5"/>
        <v>0</v>
      </c>
      <c r="O29" s="57">
        <v>17</v>
      </c>
      <c r="P29" s="58">
        <f t="shared" si="6"/>
        <v>32.075471698113205</v>
      </c>
      <c r="Q29" s="57">
        <v>0</v>
      </c>
      <c r="R29" s="59">
        <f t="shared" si="7"/>
        <v>0</v>
      </c>
      <c r="S29" s="57">
        <v>17</v>
      </c>
      <c r="T29" s="59">
        <f t="shared" si="8"/>
        <v>100</v>
      </c>
    </row>
    <row r="30" spans="1:20">
      <c r="A30" s="55" t="s">
        <v>18</v>
      </c>
      <c r="B30" s="56">
        <v>113</v>
      </c>
      <c r="C30" s="61">
        <v>78</v>
      </c>
      <c r="D30" s="58">
        <f t="shared" si="0"/>
        <v>69.026548672566378</v>
      </c>
      <c r="E30" s="57">
        <v>0</v>
      </c>
      <c r="F30" s="58">
        <f t="shared" si="1"/>
        <v>0</v>
      </c>
      <c r="G30" s="57">
        <v>67</v>
      </c>
      <c r="H30" s="58">
        <f t="shared" si="2"/>
        <v>85.897435897435898</v>
      </c>
      <c r="I30" s="57">
        <v>4</v>
      </c>
      <c r="J30" s="58">
        <f t="shared" si="3"/>
        <v>5.1282051282051286</v>
      </c>
      <c r="K30" s="57">
        <v>7</v>
      </c>
      <c r="L30" s="58">
        <f t="shared" si="4"/>
        <v>8.9743589743589745</v>
      </c>
      <c r="M30" s="57">
        <v>0</v>
      </c>
      <c r="N30" s="58">
        <f t="shared" si="5"/>
        <v>0</v>
      </c>
      <c r="O30" s="57">
        <v>35</v>
      </c>
      <c r="P30" s="58">
        <f t="shared" si="6"/>
        <v>30.973451327433629</v>
      </c>
      <c r="Q30" s="57">
        <v>0</v>
      </c>
      <c r="R30" s="59">
        <f t="shared" si="7"/>
        <v>0</v>
      </c>
      <c r="S30" s="57">
        <v>35</v>
      </c>
      <c r="T30" s="59">
        <f t="shared" si="8"/>
        <v>100</v>
      </c>
    </row>
    <row r="31" spans="1:20">
      <c r="A31" s="55" t="s">
        <v>24</v>
      </c>
      <c r="B31" s="56">
        <v>56</v>
      </c>
      <c r="C31" s="57">
        <v>38</v>
      </c>
      <c r="D31" s="58">
        <f t="shared" si="0"/>
        <v>67.857142857142861</v>
      </c>
      <c r="E31" s="57">
        <v>1</v>
      </c>
      <c r="F31" s="58">
        <f t="shared" si="1"/>
        <v>2.6315789473684212</v>
      </c>
      <c r="G31" s="57">
        <v>33</v>
      </c>
      <c r="H31" s="58">
        <f t="shared" si="2"/>
        <v>86.84210526315789</v>
      </c>
      <c r="I31" s="57">
        <v>1</v>
      </c>
      <c r="J31" s="58">
        <f t="shared" si="3"/>
        <v>2.6315789473684212</v>
      </c>
      <c r="K31" s="57">
        <v>2</v>
      </c>
      <c r="L31" s="58">
        <f t="shared" si="4"/>
        <v>5.2631578947368425</v>
      </c>
      <c r="M31" s="57">
        <v>1</v>
      </c>
      <c r="N31" s="58">
        <f t="shared" si="5"/>
        <v>2.6315789473684212</v>
      </c>
      <c r="O31" s="57">
        <v>18</v>
      </c>
      <c r="P31" s="58">
        <f t="shared" si="6"/>
        <v>32.142857142857146</v>
      </c>
      <c r="Q31" s="57">
        <v>0</v>
      </c>
      <c r="R31" s="59">
        <f t="shared" si="7"/>
        <v>0</v>
      </c>
      <c r="S31" s="57">
        <v>18</v>
      </c>
      <c r="T31" s="59">
        <f t="shared" si="8"/>
        <v>100</v>
      </c>
    </row>
    <row r="32" spans="1:20">
      <c r="A32" s="55" t="s">
        <v>19</v>
      </c>
      <c r="B32" s="56">
        <v>117</v>
      </c>
      <c r="C32" s="57">
        <v>71</v>
      </c>
      <c r="D32" s="58">
        <f t="shared" si="0"/>
        <v>60.683760683760681</v>
      </c>
      <c r="E32" s="57">
        <v>2</v>
      </c>
      <c r="F32" s="58">
        <f t="shared" si="1"/>
        <v>2.816901408450704</v>
      </c>
      <c r="G32" s="57">
        <v>59</v>
      </c>
      <c r="H32" s="58">
        <f t="shared" si="2"/>
        <v>83.098591549295776</v>
      </c>
      <c r="I32" s="57">
        <v>2</v>
      </c>
      <c r="J32" s="58">
        <f t="shared" si="3"/>
        <v>2.816901408450704</v>
      </c>
      <c r="K32" s="57">
        <v>6</v>
      </c>
      <c r="L32" s="58">
        <f t="shared" si="4"/>
        <v>8.4507042253521121</v>
      </c>
      <c r="M32" s="57">
        <v>2</v>
      </c>
      <c r="N32" s="58">
        <f t="shared" si="5"/>
        <v>2.816901408450704</v>
      </c>
      <c r="O32" s="57">
        <v>46</v>
      </c>
      <c r="P32" s="58">
        <f t="shared" si="6"/>
        <v>39.316239316239319</v>
      </c>
      <c r="Q32" s="57">
        <v>0</v>
      </c>
      <c r="R32" s="59">
        <f t="shared" si="7"/>
        <v>0</v>
      </c>
      <c r="S32" s="57">
        <v>46</v>
      </c>
      <c r="T32" s="59">
        <f t="shared" si="8"/>
        <v>100</v>
      </c>
    </row>
    <row r="33" spans="1:20">
      <c r="A33" s="55" t="s">
        <v>32</v>
      </c>
      <c r="B33" s="56">
        <v>209</v>
      </c>
      <c r="C33" s="57">
        <v>136</v>
      </c>
      <c r="D33" s="58">
        <f t="shared" si="0"/>
        <v>65.071770334928232</v>
      </c>
      <c r="E33" s="57">
        <v>5</v>
      </c>
      <c r="F33" s="58">
        <f t="shared" si="1"/>
        <v>3.6764705882352939</v>
      </c>
      <c r="G33" s="57">
        <v>100</v>
      </c>
      <c r="H33" s="58">
        <f t="shared" si="2"/>
        <v>73.529411764705884</v>
      </c>
      <c r="I33" s="57">
        <v>17</v>
      </c>
      <c r="J33" s="58">
        <f t="shared" si="3"/>
        <v>12.5</v>
      </c>
      <c r="K33" s="57">
        <v>13</v>
      </c>
      <c r="L33" s="58">
        <f t="shared" si="4"/>
        <v>9.5588235294117645</v>
      </c>
      <c r="M33" s="57">
        <v>1</v>
      </c>
      <c r="N33" s="58">
        <f t="shared" si="5"/>
        <v>0.73529411764705888</v>
      </c>
      <c r="O33" s="57">
        <v>73</v>
      </c>
      <c r="P33" s="58">
        <f t="shared" si="6"/>
        <v>34.928229665071768</v>
      </c>
      <c r="Q33" s="57">
        <v>7</v>
      </c>
      <c r="R33" s="59">
        <f t="shared" si="7"/>
        <v>9.5890410958904102</v>
      </c>
      <c r="S33" s="57">
        <v>66</v>
      </c>
      <c r="T33" s="59">
        <f t="shared" si="8"/>
        <v>90.410958904109592</v>
      </c>
    </row>
    <row r="34" spans="1:20">
      <c r="A34" s="55" t="s">
        <v>20</v>
      </c>
      <c r="B34" s="56">
        <v>238</v>
      </c>
      <c r="C34" s="57">
        <v>157</v>
      </c>
      <c r="D34" s="58">
        <f t="shared" si="0"/>
        <v>65.966386554621849</v>
      </c>
      <c r="E34" s="57">
        <v>8</v>
      </c>
      <c r="F34" s="58">
        <f t="shared" si="1"/>
        <v>5.0955414012738851</v>
      </c>
      <c r="G34" s="57">
        <v>119</v>
      </c>
      <c r="H34" s="58">
        <f t="shared" si="2"/>
        <v>75.796178343949038</v>
      </c>
      <c r="I34" s="57">
        <v>23</v>
      </c>
      <c r="J34" s="58">
        <f t="shared" si="3"/>
        <v>14.64968152866242</v>
      </c>
      <c r="K34" s="57">
        <v>7</v>
      </c>
      <c r="L34" s="58">
        <f t="shared" si="4"/>
        <v>4.4585987261146496</v>
      </c>
      <c r="M34" s="57">
        <v>0</v>
      </c>
      <c r="N34" s="58">
        <f t="shared" si="5"/>
        <v>0</v>
      </c>
      <c r="O34" s="57">
        <v>81</v>
      </c>
      <c r="P34" s="58">
        <f t="shared" si="6"/>
        <v>34.033613445378151</v>
      </c>
      <c r="Q34" s="57">
        <v>0</v>
      </c>
      <c r="R34" s="59">
        <f t="shared" si="7"/>
        <v>0</v>
      </c>
      <c r="S34" s="57">
        <v>81</v>
      </c>
      <c r="T34" s="59">
        <f t="shared" si="8"/>
        <v>100</v>
      </c>
    </row>
    <row r="35" spans="1:20">
      <c r="A35" s="55" t="s">
        <v>22</v>
      </c>
      <c r="B35" s="56">
        <v>77</v>
      </c>
      <c r="C35" s="57">
        <v>49</v>
      </c>
      <c r="D35" s="58">
        <f t="shared" si="0"/>
        <v>63.636363636363633</v>
      </c>
      <c r="E35" s="57">
        <v>0</v>
      </c>
      <c r="F35" s="58">
        <f t="shared" si="1"/>
        <v>0</v>
      </c>
      <c r="G35" s="57">
        <v>12</v>
      </c>
      <c r="H35" s="58">
        <f t="shared" si="2"/>
        <v>24.489795918367346</v>
      </c>
      <c r="I35" s="57">
        <v>33</v>
      </c>
      <c r="J35" s="58">
        <f t="shared" si="3"/>
        <v>67.34693877551021</v>
      </c>
      <c r="K35" s="57">
        <v>3</v>
      </c>
      <c r="L35" s="58">
        <f t="shared" si="4"/>
        <v>6.1224489795918364</v>
      </c>
      <c r="M35" s="57">
        <v>1</v>
      </c>
      <c r="N35" s="58">
        <f t="shared" si="5"/>
        <v>2.0408163265306123</v>
      </c>
      <c r="O35" s="57">
        <v>28</v>
      </c>
      <c r="P35" s="58">
        <f t="shared" si="6"/>
        <v>36.363636363636367</v>
      </c>
      <c r="Q35" s="57">
        <v>0</v>
      </c>
      <c r="R35" s="59">
        <f t="shared" si="7"/>
        <v>0</v>
      </c>
      <c r="S35" s="57">
        <v>28</v>
      </c>
      <c r="T35" s="59">
        <f t="shared" si="8"/>
        <v>100</v>
      </c>
    </row>
    <row r="36" spans="1:20">
      <c r="A36" s="55" t="s">
        <v>23</v>
      </c>
      <c r="B36" s="56">
        <v>53</v>
      </c>
      <c r="C36" s="57">
        <v>39</v>
      </c>
      <c r="D36" s="58">
        <f t="shared" si="0"/>
        <v>73.584905660377359</v>
      </c>
      <c r="E36" s="57">
        <v>0</v>
      </c>
      <c r="F36" s="58">
        <f t="shared" si="1"/>
        <v>0</v>
      </c>
      <c r="G36" s="57">
        <v>29</v>
      </c>
      <c r="H36" s="58">
        <f t="shared" si="2"/>
        <v>74.358974358974365</v>
      </c>
      <c r="I36" s="57">
        <v>8</v>
      </c>
      <c r="J36" s="58">
        <f t="shared" si="3"/>
        <v>20.512820512820515</v>
      </c>
      <c r="K36" s="57">
        <v>2</v>
      </c>
      <c r="L36" s="58">
        <f t="shared" si="4"/>
        <v>5.1282051282051286</v>
      </c>
      <c r="M36" s="57">
        <v>0</v>
      </c>
      <c r="N36" s="58">
        <f t="shared" si="5"/>
        <v>0</v>
      </c>
      <c r="O36" s="57">
        <v>14</v>
      </c>
      <c r="P36" s="58">
        <f t="shared" si="6"/>
        <v>26.415094339622641</v>
      </c>
      <c r="Q36" s="57">
        <v>0</v>
      </c>
      <c r="R36" s="59">
        <f t="shared" si="7"/>
        <v>0</v>
      </c>
      <c r="S36" s="57">
        <v>14</v>
      </c>
      <c r="T36" s="59">
        <f t="shared" si="8"/>
        <v>100</v>
      </c>
    </row>
    <row r="37" spans="1:20">
      <c r="A37" s="55" t="s">
        <v>21</v>
      </c>
      <c r="B37" s="56">
        <v>52</v>
      </c>
      <c r="C37" s="57">
        <v>40</v>
      </c>
      <c r="D37" s="58">
        <f t="shared" si="0"/>
        <v>76.92307692307692</v>
      </c>
      <c r="E37" s="57">
        <v>1</v>
      </c>
      <c r="F37" s="58">
        <f t="shared" si="1"/>
        <v>2.5</v>
      </c>
      <c r="G37" s="57">
        <v>22</v>
      </c>
      <c r="H37" s="58">
        <f t="shared" si="2"/>
        <v>55</v>
      </c>
      <c r="I37" s="57">
        <v>2</v>
      </c>
      <c r="J37" s="58">
        <f t="shared" si="3"/>
        <v>5</v>
      </c>
      <c r="K37" s="57">
        <v>15</v>
      </c>
      <c r="L37" s="58">
        <f t="shared" si="4"/>
        <v>37.5</v>
      </c>
      <c r="M37" s="57">
        <v>0</v>
      </c>
      <c r="N37" s="58">
        <f t="shared" si="5"/>
        <v>0</v>
      </c>
      <c r="O37" s="57">
        <v>12</v>
      </c>
      <c r="P37" s="58">
        <f t="shared" si="6"/>
        <v>23.076923076923077</v>
      </c>
      <c r="Q37" s="57">
        <v>0</v>
      </c>
      <c r="R37" s="59">
        <f t="shared" si="7"/>
        <v>0</v>
      </c>
      <c r="S37" s="57">
        <v>12</v>
      </c>
      <c r="T37" s="59">
        <f t="shared" si="8"/>
        <v>100</v>
      </c>
    </row>
    <row r="38" spans="1:20">
      <c r="A38" s="37" t="s">
        <v>46</v>
      </c>
      <c r="B38" s="62">
        <f>SUM(B6:B37)</f>
        <v>6068</v>
      </c>
      <c r="C38" s="62">
        <f>SUM(C6:C37)</f>
        <v>4256</v>
      </c>
      <c r="D38" s="63">
        <f t="shared" si="0"/>
        <v>70.13843111404087</v>
      </c>
      <c r="E38" s="62">
        <f>SUM(E6:E37)</f>
        <v>647</v>
      </c>
      <c r="F38" s="63">
        <f t="shared" si="1"/>
        <v>15.202067669172932</v>
      </c>
      <c r="G38" s="62">
        <f>SUM(G6:G37)</f>
        <v>2650</v>
      </c>
      <c r="H38" s="63">
        <f t="shared" si="2"/>
        <v>62.265037593984964</v>
      </c>
      <c r="I38" s="62">
        <f>SUM(I6:I37)</f>
        <v>580</v>
      </c>
      <c r="J38" s="63">
        <f t="shared" si="3"/>
        <v>13.62781954887218</v>
      </c>
      <c r="K38" s="62">
        <f>SUM(K6:K37)</f>
        <v>334</v>
      </c>
      <c r="L38" s="63">
        <f t="shared" si="4"/>
        <v>7.8477443609022552</v>
      </c>
      <c r="M38" s="62">
        <f>SUM(M6:M37)</f>
        <v>45</v>
      </c>
      <c r="N38" s="63">
        <f t="shared" si="5"/>
        <v>1.0573308270676691</v>
      </c>
      <c r="O38" s="62">
        <f>SUM(O6:O37)</f>
        <v>1782</v>
      </c>
      <c r="P38" s="63">
        <f t="shared" si="6"/>
        <v>29.36717205009888</v>
      </c>
      <c r="Q38" s="62">
        <f>SUM(Q6:Q37)</f>
        <v>343</v>
      </c>
      <c r="R38" s="63">
        <f t="shared" si="7"/>
        <v>19.24803591470258</v>
      </c>
      <c r="S38" s="62">
        <f>SUM(S6:S37)</f>
        <v>1439</v>
      </c>
      <c r="T38" s="63">
        <f t="shared" si="8"/>
        <v>80.751964085297416</v>
      </c>
    </row>
  </sheetData>
  <mergeCells count="13">
    <mergeCell ref="A2:A5"/>
    <mergeCell ref="B2:B5"/>
    <mergeCell ref="C3:D4"/>
    <mergeCell ref="C2:N2"/>
    <mergeCell ref="M3:N4"/>
    <mergeCell ref="O3:P4"/>
    <mergeCell ref="O2:T2"/>
    <mergeCell ref="Q3:R4"/>
    <mergeCell ref="S3:T4"/>
    <mergeCell ref="E3:F4"/>
    <mergeCell ref="G3:H4"/>
    <mergeCell ref="I3:J4"/>
    <mergeCell ref="K3:L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verticalDpi="0" r:id="rId1"/>
  <headerFooter>
    <oddHeader>&amp;L&amp;G&amp;RSCLLD 2014-2020</oddHeader>
    <oddFooter>&amp;L&amp;G&amp;C&amp;G&amp;R&amp;G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35"/>
  <sheetViews>
    <sheetView view="pageLayout" zoomScaleNormal="100" workbookViewId="0">
      <selection activeCell="J8" sqref="J8"/>
    </sheetView>
  </sheetViews>
  <sheetFormatPr defaultRowHeight="14.4"/>
  <cols>
    <col min="1" max="1" width="15.88671875" customWidth="1"/>
  </cols>
  <sheetData>
    <row r="1" spans="1:9" s="8" customFormat="1">
      <c r="A1" s="53" t="s">
        <v>243</v>
      </c>
      <c r="B1" s="13"/>
      <c r="C1" s="13"/>
      <c r="D1" s="13"/>
      <c r="E1" s="13"/>
      <c r="F1" s="13"/>
      <c r="G1" s="13"/>
      <c r="H1" s="13"/>
      <c r="I1" s="13"/>
    </row>
    <row r="2" spans="1:9" ht="24">
      <c r="A2" s="104"/>
      <c r="B2" s="105">
        <v>2008</v>
      </c>
      <c r="C2" s="105">
        <v>2009</v>
      </c>
      <c r="D2" s="105">
        <v>2010</v>
      </c>
      <c r="E2" s="105">
        <v>2011</v>
      </c>
      <c r="F2" s="105">
        <v>2012</v>
      </c>
      <c r="G2" s="45">
        <v>2013</v>
      </c>
      <c r="H2" s="45">
        <v>2014</v>
      </c>
      <c r="I2" s="44" t="s">
        <v>166</v>
      </c>
    </row>
    <row r="3" spans="1:9">
      <c r="A3" s="65" t="s">
        <v>26</v>
      </c>
      <c r="B3" s="32">
        <v>340</v>
      </c>
      <c r="C3" s="32">
        <v>333</v>
      </c>
      <c r="D3" s="32">
        <v>325</v>
      </c>
      <c r="E3" s="32">
        <v>337</v>
      </c>
      <c r="F3" s="106">
        <v>329</v>
      </c>
      <c r="G3" s="69">
        <v>331</v>
      </c>
      <c r="H3" s="106">
        <v>321</v>
      </c>
      <c r="I3" s="106">
        <f t="shared" ref="I3:I35" si="0">H3-B3</f>
        <v>-19</v>
      </c>
    </row>
    <row r="4" spans="1:9">
      <c r="A4" s="65" t="s">
        <v>1</v>
      </c>
      <c r="B4" s="32">
        <v>360</v>
      </c>
      <c r="C4" s="32">
        <v>358</v>
      </c>
      <c r="D4" s="32">
        <v>347</v>
      </c>
      <c r="E4" s="32">
        <v>346</v>
      </c>
      <c r="F4" s="106">
        <v>358</v>
      </c>
      <c r="G4" s="69">
        <v>354</v>
      </c>
      <c r="H4" s="106">
        <v>367</v>
      </c>
      <c r="I4" s="106">
        <f t="shared" si="0"/>
        <v>7</v>
      </c>
    </row>
    <row r="5" spans="1:9">
      <c r="A5" s="65" t="s">
        <v>28</v>
      </c>
      <c r="B5" s="32">
        <v>264</v>
      </c>
      <c r="C5" s="32">
        <v>267</v>
      </c>
      <c r="D5" s="32">
        <v>264</v>
      </c>
      <c r="E5" s="32">
        <v>272</v>
      </c>
      <c r="F5" s="106">
        <v>271</v>
      </c>
      <c r="G5" s="69">
        <v>265</v>
      </c>
      <c r="H5" s="106">
        <v>263</v>
      </c>
      <c r="I5" s="106">
        <f t="shared" si="0"/>
        <v>-1</v>
      </c>
    </row>
    <row r="6" spans="1:9">
      <c r="A6" s="65" t="s">
        <v>2</v>
      </c>
      <c r="B6" s="32">
        <v>1186</v>
      </c>
      <c r="C6" s="32">
        <v>1190</v>
      </c>
      <c r="D6" s="32">
        <v>1206</v>
      </c>
      <c r="E6" s="32">
        <v>1205</v>
      </c>
      <c r="F6" s="106">
        <v>1213</v>
      </c>
      <c r="G6" s="69">
        <v>1199</v>
      </c>
      <c r="H6" s="106">
        <v>1220</v>
      </c>
      <c r="I6" s="106">
        <f t="shared" si="0"/>
        <v>34</v>
      </c>
    </row>
    <row r="7" spans="1:9">
      <c r="A7" s="65" t="s">
        <v>27</v>
      </c>
      <c r="B7" s="32">
        <v>161</v>
      </c>
      <c r="C7" s="32">
        <v>167</v>
      </c>
      <c r="D7" s="32">
        <v>166</v>
      </c>
      <c r="E7" s="32">
        <v>169</v>
      </c>
      <c r="F7" s="106">
        <v>166</v>
      </c>
      <c r="G7" s="69">
        <v>165</v>
      </c>
      <c r="H7" s="106">
        <v>163</v>
      </c>
      <c r="I7" s="106">
        <f t="shared" si="0"/>
        <v>2</v>
      </c>
    </row>
    <row r="8" spans="1:9">
      <c r="A8" s="65" t="s">
        <v>29</v>
      </c>
      <c r="B8" s="32">
        <v>207</v>
      </c>
      <c r="C8" s="32">
        <v>205</v>
      </c>
      <c r="D8" s="32">
        <v>213</v>
      </c>
      <c r="E8" s="32">
        <v>216</v>
      </c>
      <c r="F8" s="106">
        <v>218</v>
      </c>
      <c r="G8" s="69">
        <v>219</v>
      </c>
      <c r="H8" s="106">
        <v>225</v>
      </c>
      <c r="I8" s="106">
        <f t="shared" si="0"/>
        <v>18</v>
      </c>
    </row>
    <row r="9" spans="1:9">
      <c r="A9" s="65" t="s">
        <v>30</v>
      </c>
      <c r="B9" s="32">
        <v>218</v>
      </c>
      <c r="C9" s="32">
        <v>225</v>
      </c>
      <c r="D9" s="32">
        <v>227</v>
      </c>
      <c r="E9" s="32">
        <v>232</v>
      </c>
      <c r="F9" s="106">
        <v>230</v>
      </c>
      <c r="G9" s="69">
        <v>216</v>
      </c>
      <c r="H9" s="106">
        <v>215</v>
      </c>
      <c r="I9" s="106">
        <f t="shared" si="0"/>
        <v>-3</v>
      </c>
    </row>
    <row r="10" spans="1:9">
      <c r="A10" s="65" t="s">
        <v>3</v>
      </c>
      <c r="B10" s="32">
        <v>272</v>
      </c>
      <c r="C10" s="32">
        <v>273</v>
      </c>
      <c r="D10" s="32">
        <v>267</v>
      </c>
      <c r="E10" s="32">
        <v>273</v>
      </c>
      <c r="F10" s="106">
        <v>275</v>
      </c>
      <c r="G10" s="69">
        <v>279</v>
      </c>
      <c r="H10" s="106">
        <v>277</v>
      </c>
      <c r="I10" s="106">
        <f t="shared" si="0"/>
        <v>5</v>
      </c>
    </row>
    <row r="11" spans="1:9">
      <c r="A11" s="65" t="s">
        <v>25</v>
      </c>
      <c r="B11" s="32">
        <v>645</v>
      </c>
      <c r="C11" s="32">
        <v>634</v>
      </c>
      <c r="D11" s="32">
        <v>640</v>
      </c>
      <c r="E11" s="32">
        <v>649</v>
      </c>
      <c r="F11" s="106">
        <v>662</v>
      </c>
      <c r="G11" s="69">
        <v>656</v>
      </c>
      <c r="H11" s="106">
        <v>653</v>
      </c>
      <c r="I11" s="106">
        <f t="shared" si="0"/>
        <v>8</v>
      </c>
    </row>
    <row r="12" spans="1:9">
      <c r="A12" s="65" t="s">
        <v>31</v>
      </c>
      <c r="B12" s="32">
        <v>140</v>
      </c>
      <c r="C12" s="32">
        <v>146</v>
      </c>
      <c r="D12" s="32">
        <v>152</v>
      </c>
      <c r="E12" s="32">
        <v>163</v>
      </c>
      <c r="F12" s="106">
        <v>171</v>
      </c>
      <c r="G12" s="69">
        <v>165</v>
      </c>
      <c r="H12" s="106">
        <v>158</v>
      </c>
      <c r="I12" s="106">
        <f t="shared" si="0"/>
        <v>18</v>
      </c>
    </row>
    <row r="13" spans="1:9">
      <c r="A13" s="65" t="s">
        <v>4</v>
      </c>
      <c r="B13" s="32">
        <v>199</v>
      </c>
      <c r="C13" s="32">
        <v>196</v>
      </c>
      <c r="D13" s="32">
        <v>202</v>
      </c>
      <c r="E13" s="32">
        <v>205</v>
      </c>
      <c r="F13" s="106">
        <v>202</v>
      </c>
      <c r="G13" s="69">
        <v>206</v>
      </c>
      <c r="H13" s="106">
        <v>207</v>
      </c>
      <c r="I13" s="106">
        <f t="shared" si="0"/>
        <v>8</v>
      </c>
    </row>
    <row r="14" spans="1:9">
      <c r="A14" s="65" t="s">
        <v>5</v>
      </c>
      <c r="B14" s="32">
        <v>521</v>
      </c>
      <c r="C14" s="32">
        <v>529</v>
      </c>
      <c r="D14" s="32">
        <v>542</v>
      </c>
      <c r="E14" s="32">
        <v>540</v>
      </c>
      <c r="F14" s="106">
        <v>534</v>
      </c>
      <c r="G14" s="69">
        <v>544</v>
      </c>
      <c r="H14" s="106">
        <v>543</v>
      </c>
      <c r="I14" s="106">
        <f t="shared" si="0"/>
        <v>22</v>
      </c>
    </row>
    <row r="15" spans="1:9">
      <c r="A15" s="65" t="s">
        <v>6</v>
      </c>
      <c r="B15" s="32">
        <v>334</v>
      </c>
      <c r="C15" s="32">
        <v>326</v>
      </c>
      <c r="D15" s="32">
        <v>327</v>
      </c>
      <c r="E15" s="32">
        <v>322</v>
      </c>
      <c r="F15" s="106">
        <v>325</v>
      </c>
      <c r="G15" s="69">
        <v>324</v>
      </c>
      <c r="H15" s="106">
        <v>331</v>
      </c>
      <c r="I15" s="106">
        <f t="shared" si="0"/>
        <v>-3</v>
      </c>
    </row>
    <row r="16" spans="1:9">
      <c r="A16" s="65" t="s">
        <v>7</v>
      </c>
      <c r="B16" s="32">
        <v>8386</v>
      </c>
      <c r="C16" s="32">
        <v>8356</v>
      </c>
      <c r="D16" s="32">
        <v>8313</v>
      </c>
      <c r="E16" s="32">
        <v>8250</v>
      </c>
      <c r="F16" s="106">
        <v>8240</v>
      </c>
      <c r="G16" s="69">
        <v>8191</v>
      </c>
      <c r="H16" s="106">
        <v>8181</v>
      </c>
      <c r="I16" s="106">
        <f t="shared" si="0"/>
        <v>-205</v>
      </c>
    </row>
    <row r="17" spans="1:9">
      <c r="A17" s="65" t="s">
        <v>8</v>
      </c>
      <c r="B17" s="32">
        <v>128</v>
      </c>
      <c r="C17" s="32">
        <v>131</v>
      </c>
      <c r="D17" s="32">
        <v>134</v>
      </c>
      <c r="E17" s="32">
        <v>138</v>
      </c>
      <c r="F17" s="106">
        <v>136</v>
      </c>
      <c r="G17" s="69">
        <v>129</v>
      </c>
      <c r="H17" s="106">
        <v>130</v>
      </c>
      <c r="I17" s="106">
        <f t="shared" si="0"/>
        <v>2</v>
      </c>
    </row>
    <row r="18" spans="1:9">
      <c r="A18" s="65" t="s">
        <v>9</v>
      </c>
      <c r="B18" s="32">
        <v>98</v>
      </c>
      <c r="C18" s="32">
        <v>100</v>
      </c>
      <c r="D18" s="32">
        <v>96</v>
      </c>
      <c r="E18" s="32">
        <v>94</v>
      </c>
      <c r="F18" s="106">
        <v>93</v>
      </c>
      <c r="G18" s="69">
        <v>92</v>
      </c>
      <c r="H18" s="106">
        <v>88</v>
      </c>
      <c r="I18" s="106">
        <f t="shared" si="0"/>
        <v>-10</v>
      </c>
    </row>
    <row r="19" spans="1:9">
      <c r="A19" s="65" t="s">
        <v>10</v>
      </c>
      <c r="B19" s="32">
        <v>1259</v>
      </c>
      <c r="C19" s="32">
        <v>1278</v>
      </c>
      <c r="D19" s="32">
        <v>1281</v>
      </c>
      <c r="E19" s="32">
        <v>1207</v>
      </c>
      <c r="F19" s="106">
        <v>1216</v>
      </c>
      <c r="G19" s="69">
        <v>1212</v>
      </c>
      <c r="H19" s="106">
        <v>1211</v>
      </c>
      <c r="I19" s="106">
        <f t="shared" si="0"/>
        <v>-48</v>
      </c>
    </row>
    <row r="20" spans="1:9">
      <c r="A20" s="65" t="s">
        <v>11</v>
      </c>
      <c r="B20" s="32">
        <v>779</v>
      </c>
      <c r="C20" s="32">
        <v>755</v>
      </c>
      <c r="D20" s="32">
        <v>745</v>
      </c>
      <c r="E20" s="32">
        <v>723</v>
      </c>
      <c r="F20" s="106">
        <v>704</v>
      </c>
      <c r="G20" s="69">
        <v>704</v>
      </c>
      <c r="H20" s="106">
        <v>716</v>
      </c>
      <c r="I20" s="106">
        <f t="shared" si="0"/>
        <v>-63</v>
      </c>
    </row>
    <row r="21" spans="1:9">
      <c r="A21" s="65" t="s">
        <v>12</v>
      </c>
      <c r="B21" s="32">
        <v>911</v>
      </c>
      <c r="C21" s="32">
        <v>898</v>
      </c>
      <c r="D21" s="32">
        <v>886</v>
      </c>
      <c r="E21" s="32">
        <v>863</v>
      </c>
      <c r="F21" s="106">
        <v>855</v>
      </c>
      <c r="G21" s="69">
        <v>854</v>
      </c>
      <c r="H21" s="106">
        <v>828</v>
      </c>
      <c r="I21" s="106">
        <f t="shared" si="0"/>
        <v>-83</v>
      </c>
    </row>
    <row r="22" spans="1:9">
      <c r="A22" s="65" t="s">
        <v>13</v>
      </c>
      <c r="B22" s="32">
        <v>179</v>
      </c>
      <c r="C22" s="32">
        <v>176</v>
      </c>
      <c r="D22" s="32">
        <v>174</v>
      </c>
      <c r="E22" s="32">
        <v>179</v>
      </c>
      <c r="F22" s="106">
        <v>177</v>
      </c>
      <c r="G22" s="69">
        <v>180</v>
      </c>
      <c r="H22" s="106">
        <v>189</v>
      </c>
      <c r="I22" s="106">
        <f t="shared" si="0"/>
        <v>10</v>
      </c>
    </row>
    <row r="23" spans="1:9">
      <c r="A23" s="65" t="s">
        <v>14</v>
      </c>
      <c r="B23" s="32">
        <v>1120</v>
      </c>
      <c r="C23" s="32">
        <v>1108</v>
      </c>
      <c r="D23" s="32">
        <v>1127</v>
      </c>
      <c r="E23" s="32">
        <v>1108</v>
      </c>
      <c r="F23" s="106">
        <v>1127</v>
      </c>
      <c r="G23" s="69">
        <v>1130</v>
      </c>
      <c r="H23" s="106">
        <v>1132</v>
      </c>
      <c r="I23" s="106">
        <f t="shared" si="0"/>
        <v>12</v>
      </c>
    </row>
    <row r="24" spans="1:9">
      <c r="A24" s="65" t="s">
        <v>15</v>
      </c>
      <c r="B24" s="32">
        <v>288</v>
      </c>
      <c r="C24" s="32">
        <v>293</v>
      </c>
      <c r="D24" s="32">
        <v>283</v>
      </c>
      <c r="E24" s="32">
        <v>290</v>
      </c>
      <c r="F24" s="106">
        <v>287</v>
      </c>
      <c r="G24" s="69">
        <v>282</v>
      </c>
      <c r="H24" s="106">
        <v>278</v>
      </c>
      <c r="I24" s="106">
        <f t="shared" si="0"/>
        <v>-10</v>
      </c>
    </row>
    <row r="25" spans="1:9">
      <c r="A25" s="65" t="s">
        <v>17</v>
      </c>
      <c r="B25" s="32">
        <v>605</v>
      </c>
      <c r="C25" s="32">
        <v>609</v>
      </c>
      <c r="D25" s="32">
        <v>600</v>
      </c>
      <c r="E25" s="32">
        <v>603</v>
      </c>
      <c r="F25" s="106">
        <v>601</v>
      </c>
      <c r="G25" s="69">
        <v>604</v>
      </c>
      <c r="H25" s="106">
        <v>593</v>
      </c>
      <c r="I25" s="106">
        <f t="shared" si="0"/>
        <v>-12</v>
      </c>
    </row>
    <row r="26" spans="1:9">
      <c r="A26" s="65" t="s">
        <v>16</v>
      </c>
      <c r="B26" s="32">
        <v>153</v>
      </c>
      <c r="C26" s="32">
        <v>152</v>
      </c>
      <c r="D26" s="32">
        <v>148</v>
      </c>
      <c r="E26" s="32">
        <v>148</v>
      </c>
      <c r="F26" s="106">
        <v>149</v>
      </c>
      <c r="G26" s="69">
        <v>148</v>
      </c>
      <c r="H26" s="106">
        <v>145</v>
      </c>
      <c r="I26" s="106">
        <f t="shared" si="0"/>
        <v>-8</v>
      </c>
    </row>
    <row r="27" spans="1:9">
      <c r="A27" s="65" t="s">
        <v>18</v>
      </c>
      <c r="B27" s="32">
        <v>330</v>
      </c>
      <c r="C27" s="32">
        <v>325</v>
      </c>
      <c r="D27" s="32">
        <v>328</v>
      </c>
      <c r="E27" s="32">
        <v>335</v>
      </c>
      <c r="F27" s="106">
        <v>327</v>
      </c>
      <c r="G27" s="69">
        <v>328</v>
      </c>
      <c r="H27" s="106">
        <v>327</v>
      </c>
      <c r="I27" s="106">
        <f t="shared" si="0"/>
        <v>-3</v>
      </c>
    </row>
    <row r="28" spans="1:9">
      <c r="A28" s="65" t="s">
        <v>24</v>
      </c>
      <c r="B28" s="32">
        <v>180</v>
      </c>
      <c r="C28" s="32">
        <v>176</v>
      </c>
      <c r="D28" s="32">
        <v>175</v>
      </c>
      <c r="E28" s="32">
        <v>199</v>
      </c>
      <c r="F28" s="106">
        <v>200</v>
      </c>
      <c r="G28" s="69">
        <v>204</v>
      </c>
      <c r="H28" s="106">
        <v>204</v>
      </c>
      <c r="I28" s="106">
        <f t="shared" si="0"/>
        <v>24</v>
      </c>
    </row>
    <row r="29" spans="1:9">
      <c r="A29" s="65" t="s">
        <v>19</v>
      </c>
      <c r="B29" s="32">
        <v>444</v>
      </c>
      <c r="C29" s="32">
        <v>430</v>
      </c>
      <c r="D29" s="32">
        <v>439</v>
      </c>
      <c r="E29" s="32">
        <v>444</v>
      </c>
      <c r="F29" s="106">
        <v>438</v>
      </c>
      <c r="G29" s="69">
        <v>434</v>
      </c>
      <c r="H29" s="106">
        <v>430</v>
      </c>
      <c r="I29" s="106">
        <f t="shared" si="0"/>
        <v>-14</v>
      </c>
    </row>
    <row r="30" spans="1:9">
      <c r="A30" s="65" t="s">
        <v>32</v>
      </c>
      <c r="B30" s="32">
        <v>866</v>
      </c>
      <c r="C30" s="32">
        <v>856</v>
      </c>
      <c r="D30" s="32">
        <v>852</v>
      </c>
      <c r="E30" s="32">
        <v>853</v>
      </c>
      <c r="F30" s="106">
        <v>840</v>
      </c>
      <c r="G30" s="69">
        <v>836</v>
      </c>
      <c r="H30" s="106">
        <v>844</v>
      </c>
      <c r="I30" s="106">
        <f t="shared" si="0"/>
        <v>-22</v>
      </c>
    </row>
    <row r="31" spans="1:9">
      <c r="A31" s="65" t="s">
        <v>20</v>
      </c>
      <c r="B31" s="32">
        <v>828</v>
      </c>
      <c r="C31" s="32">
        <v>834</v>
      </c>
      <c r="D31" s="32">
        <v>839</v>
      </c>
      <c r="E31" s="32">
        <v>882</v>
      </c>
      <c r="F31" s="106">
        <v>886</v>
      </c>
      <c r="G31" s="69">
        <v>869</v>
      </c>
      <c r="H31" s="106">
        <v>885</v>
      </c>
      <c r="I31" s="106">
        <f t="shared" si="0"/>
        <v>57</v>
      </c>
    </row>
    <row r="32" spans="1:9">
      <c r="A32" s="65" t="s">
        <v>22</v>
      </c>
      <c r="B32" s="32">
        <v>281</v>
      </c>
      <c r="C32" s="32">
        <v>274</v>
      </c>
      <c r="D32" s="32">
        <v>280</v>
      </c>
      <c r="E32" s="32">
        <v>282</v>
      </c>
      <c r="F32" s="106">
        <v>282</v>
      </c>
      <c r="G32" s="69">
        <v>280</v>
      </c>
      <c r="H32" s="106">
        <v>273</v>
      </c>
      <c r="I32" s="106">
        <f t="shared" si="0"/>
        <v>-8</v>
      </c>
    </row>
    <row r="33" spans="1:9">
      <c r="A33" s="65" t="s">
        <v>23</v>
      </c>
      <c r="B33" s="32">
        <v>168</v>
      </c>
      <c r="C33" s="32">
        <v>157</v>
      </c>
      <c r="D33" s="32">
        <v>154</v>
      </c>
      <c r="E33" s="32">
        <v>159</v>
      </c>
      <c r="F33" s="106">
        <v>162</v>
      </c>
      <c r="G33" s="69">
        <v>163</v>
      </c>
      <c r="H33" s="106">
        <v>162</v>
      </c>
      <c r="I33" s="106">
        <f t="shared" si="0"/>
        <v>-6</v>
      </c>
    </row>
    <row r="34" spans="1:9">
      <c r="A34" s="65" t="s">
        <v>21</v>
      </c>
      <c r="B34" s="32">
        <v>210</v>
      </c>
      <c r="C34" s="32">
        <v>214</v>
      </c>
      <c r="D34" s="32">
        <v>210</v>
      </c>
      <c r="E34" s="32">
        <v>214</v>
      </c>
      <c r="F34" s="106">
        <v>219</v>
      </c>
      <c r="G34" s="69">
        <v>213</v>
      </c>
      <c r="H34" s="106">
        <v>214</v>
      </c>
      <c r="I34" s="106">
        <f t="shared" si="0"/>
        <v>4</v>
      </c>
    </row>
    <row r="35" spans="1:9">
      <c r="A35" s="77"/>
      <c r="B35" s="107">
        <v>22060</v>
      </c>
      <c r="C35" s="107">
        <v>21971</v>
      </c>
      <c r="D35" s="108">
        <v>21942</v>
      </c>
      <c r="E35" s="107">
        <v>21900</v>
      </c>
      <c r="F35" s="107">
        <v>21893</v>
      </c>
      <c r="G35" s="107">
        <v>21776</v>
      </c>
      <c r="H35" s="107">
        <f>SUM(H3:H34)</f>
        <v>21773</v>
      </c>
      <c r="I35" s="107">
        <f t="shared" si="0"/>
        <v>-287</v>
      </c>
    </row>
  </sheetData>
  <autoFilter ref="A2:I2">
    <sortState ref="A3:I35">
      <sortCondition ref="A2"/>
    </sortState>
  </autoFilter>
  <sortState ref="A3:G34">
    <sortCondition ref="A3"/>
  </sortState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 xml:space="preserve">&amp;L&amp;G&amp;RSCLLD 2014-2020
</oddHeader>
    <oddFooter>&amp;L&amp;G&amp;C&amp;G&amp;R&amp;G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D35"/>
  <sheetViews>
    <sheetView tabSelected="1" view="pageLayout" zoomScaleNormal="100" workbookViewId="0">
      <selection activeCell="E2" sqref="E2"/>
    </sheetView>
  </sheetViews>
  <sheetFormatPr defaultRowHeight="14.4"/>
  <cols>
    <col min="1" max="1" width="15.33203125" customWidth="1"/>
    <col min="2" max="4" width="10.88671875" customWidth="1"/>
  </cols>
  <sheetData>
    <row r="1" spans="1:4">
      <c r="A1" s="53" t="s">
        <v>250</v>
      </c>
      <c r="B1" s="3"/>
      <c r="C1" s="3"/>
      <c r="D1" s="3"/>
    </row>
    <row r="2" spans="1:4" s="10" customFormat="1" ht="88.5" customHeight="1">
      <c r="A2" s="64" t="s">
        <v>34</v>
      </c>
      <c r="B2" s="64" t="s">
        <v>252</v>
      </c>
      <c r="C2" s="64" t="s">
        <v>251</v>
      </c>
      <c r="D2" s="64" t="s">
        <v>253</v>
      </c>
    </row>
    <row r="3" spans="1:4">
      <c r="A3" s="65" t="s">
        <v>26</v>
      </c>
      <c r="B3" s="66">
        <v>4</v>
      </c>
      <c r="C3" s="66">
        <v>3</v>
      </c>
      <c r="D3" s="66">
        <v>0</v>
      </c>
    </row>
    <row r="4" spans="1:4">
      <c r="A4" s="65" t="s">
        <v>1</v>
      </c>
      <c r="B4" s="66">
        <v>7</v>
      </c>
      <c r="C4" s="66">
        <v>5</v>
      </c>
      <c r="D4" s="66">
        <v>0</v>
      </c>
    </row>
    <row r="5" spans="1:4">
      <c r="A5" s="65" t="s">
        <v>28</v>
      </c>
      <c r="B5" s="66">
        <v>8</v>
      </c>
      <c r="C5" s="66">
        <v>5</v>
      </c>
      <c r="D5" s="66">
        <v>0</v>
      </c>
    </row>
    <row r="6" spans="1:4">
      <c r="A6" s="65" t="s">
        <v>2</v>
      </c>
      <c r="B6" s="66">
        <v>43</v>
      </c>
      <c r="C6" s="66">
        <v>38</v>
      </c>
      <c r="D6" s="66">
        <v>0</v>
      </c>
    </row>
    <row r="7" spans="1:4">
      <c r="A7" s="65" t="s">
        <v>27</v>
      </c>
      <c r="B7" s="66">
        <v>12</v>
      </c>
      <c r="C7" s="66">
        <v>10</v>
      </c>
      <c r="D7" s="66">
        <v>0</v>
      </c>
    </row>
    <row r="8" spans="1:4">
      <c r="A8" s="65" t="s">
        <v>29</v>
      </c>
      <c r="B8" s="66">
        <v>12</v>
      </c>
      <c r="C8" s="66">
        <v>8</v>
      </c>
      <c r="D8" s="66">
        <v>0</v>
      </c>
    </row>
    <row r="9" spans="1:4">
      <c r="A9" s="65" t="s">
        <v>30</v>
      </c>
      <c r="B9" s="66">
        <v>3</v>
      </c>
      <c r="C9" s="66">
        <v>3</v>
      </c>
      <c r="D9" s="66">
        <v>0</v>
      </c>
    </row>
    <row r="10" spans="1:4">
      <c r="A10" s="65" t="s">
        <v>3</v>
      </c>
      <c r="B10" s="66">
        <v>18</v>
      </c>
      <c r="C10" s="66">
        <v>12</v>
      </c>
      <c r="D10" s="66">
        <v>0</v>
      </c>
    </row>
    <row r="11" spans="1:4">
      <c r="A11" s="65" t="s">
        <v>25</v>
      </c>
      <c r="B11" s="66">
        <v>18</v>
      </c>
      <c r="C11" s="66">
        <v>11</v>
      </c>
      <c r="D11" s="66">
        <v>0</v>
      </c>
    </row>
    <row r="12" spans="1:4">
      <c r="A12" s="65" t="s">
        <v>31</v>
      </c>
      <c r="B12" s="66">
        <v>10</v>
      </c>
      <c r="C12" s="66">
        <v>11</v>
      </c>
      <c r="D12" s="66">
        <v>0</v>
      </c>
    </row>
    <row r="13" spans="1:4">
      <c r="A13" s="65" t="s">
        <v>4</v>
      </c>
      <c r="B13" s="66">
        <v>7</v>
      </c>
      <c r="C13" s="66">
        <v>5</v>
      </c>
      <c r="D13" s="66">
        <v>0</v>
      </c>
    </row>
    <row r="14" spans="1:4">
      <c r="A14" s="65" t="s">
        <v>5</v>
      </c>
      <c r="B14" s="66">
        <v>20</v>
      </c>
      <c r="C14" s="66">
        <v>16</v>
      </c>
      <c r="D14" s="66">
        <v>0</v>
      </c>
    </row>
    <row r="15" spans="1:4">
      <c r="A15" s="65" t="s">
        <v>7</v>
      </c>
      <c r="B15" s="66">
        <v>132</v>
      </c>
      <c r="C15" s="66">
        <v>77</v>
      </c>
      <c r="D15" s="66">
        <v>43</v>
      </c>
    </row>
    <row r="16" spans="1:4">
      <c r="A16" s="65" t="s">
        <v>6</v>
      </c>
      <c r="B16" s="66">
        <v>8</v>
      </c>
      <c r="C16" s="66">
        <v>5</v>
      </c>
      <c r="D16" s="66">
        <v>0</v>
      </c>
    </row>
    <row r="17" spans="1:4">
      <c r="A17" s="65" t="s">
        <v>8</v>
      </c>
      <c r="B17" s="66">
        <v>3</v>
      </c>
      <c r="C17" s="66">
        <v>3</v>
      </c>
      <c r="D17" s="66">
        <v>0</v>
      </c>
    </row>
    <row r="18" spans="1:4">
      <c r="A18" s="65" t="s">
        <v>9</v>
      </c>
      <c r="B18" s="66">
        <v>2</v>
      </c>
      <c r="C18" s="66">
        <v>2</v>
      </c>
      <c r="D18" s="66">
        <v>0</v>
      </c>
    </row>
    <row r="19" spans="1:4">
      <c r="A19" s="65" t="s">
        <v>10</v>
      </c>
      <c r="B19" s="66">
        <v>55</v>
      </c>
      <c r="C19" s="66">
        <v>39</v>
      </c>
      <c r="D19" s="66">
        <v>0</v>
      </c>
    </row>
    <row r="20" spans="1:4">
      <c r="A20" s="65" t="s">
        <v>11</v>
      </c>
      <c r="B20" s="66">
        <v>35</v>
      </c>
      <c r="C20" s="66">
        <v>21</v>
      </c>
      <c r="D20" s="66">
        <v>0</v>
      </c>
    </row>
    <row r="21" spans="1:4">
      <c r="A21" s="65" t="s">
        <v>12</v>
      </c>
      <c r="B21" s="66">
        <v>18</v>
      </c>
      <c r="C21" s="66">
        <v>8</v>
      </c>
      <c r="D21" s="66">
        <v>0</v>
      </c>
    </row>
    <row r="22" spans="1:4">
      <c r="A22" s="65" t="s">
        <v>13</v>
      </c>
      <c r="B22" s="66">
        <v>10</v>
      </c>
      <c r="C22" s="66">
        <v>8</v>
      </c>
      <c r="D22" s="66">
        <v>0</v>
      </c>
    </row>
    <row r="23" spans="1:4">
      <c r="A23" s="65" t="s">
        <v>14</v>
      </c>
      <c r="B23" s="66">
        <v>37</v>
      </c>
      <c r="C23" s="66">
        <v>24</v>
      </c>
      <c r="D23" s="66">
        <v>0</v>
      </c>
    </row>
    <row r="24" spans="1:4">
      <c r="A24" s="65" t="s">
        <v>15</v>
      </c>
      <c r="B24" s="66">
        <v>6</v>
      </c>
      <c r="C24" s="66">
        <v>4</v>
      </c>
      <c r="D24" s="66">
        <v>0</v>
      </c>
    </row>
    <row r="25" spans="1:4">
      <c r="A25" s="65" t="s">
        <v>17</v>
      </c>
      <c r="B25" s="66">
        <v>13</v>
      </c>
      <c r="C25" s="66">
        <v>13</v>
      </c>
      <c r="D25" s="66">
        <v>0</v>
      </c>
    </row>
    <row r="26" spans="1:4">
      <c r="A26" s="65" t="s">
        <v>16</v>
      </c>
      <c r="B26" s="66">
        <v>11</v>
      </c>
      <c r="C26" s="66">
        <v>9</v>
      </c>
      <c r="D26" s="66">
        <v>0</v>
      </c>
    </row>
    <row r="27" spans="1:4">
      <c r="A27" s="65" t="s">
        <v>18</v>
      </c>
      <c r="B27" s="66">
        <v>4</v>
      </c>
      <c r="C27" s="66">
        <v>3</v>
      </c>
      <c r="D27" s="66">
        <v>0</v>
      </c>
    </row>
    <row r="28" spans="1:4">
      <c r="A28" s="65" t="s">
        <v>24</v>
      </c>
      <c r="B28" s="66">
        <v>8</v>
      </c>
      <c r="C28" s="66">
        <v>7</v>
      </c>
      <c r="D28" s="66">
        <v>0</v>
      </c>
    </row>
    <row r="29" spans="1:4">
      <c r="A29" s="65" t="s">
        <v>19</v>
      </c>
      <c r="B29" s="66">
        <v>12</v>
      </c>
      <c r="C29" s="66">
        <v>10</v>
      </c>
      <c r="D29" s="66">
        <v>0</v>
      </c>
    </row>
    <row r="30" spans="1:4">
      <c r="A30" s="65" t="s">
        <v>32</v>
      </c>
      <c r="B30" s="66">
        <v>20</v>
      </c>
      <c r="C30" s="66">
        <v>12</v>
      </c>
      <c r="D30" s="66">
        <v>0</v>
      </c>
    </row>
    <row r="31" spans="1:4">
      <c r="A31" s="65" t="s">
        <v>20</v>
      </c>
      <c r="B31" s="66">
        <v>21</v>
      </c>
      <c r="C31" s="66">
        <v>19</v>
      </c>
      <c r="D31" s="66">
        <v>0</v>
      </c>
    </row>
    <row r="32" spans="1:4">
      <c r="A32" s="65" t="s">
        <v>22</v>
      </c>
      <c r="B32" s="66">
        <v>10</v>
      </c>
      <c r="C32" s="66">
        <v>6</v>
      </c>
      <c r="D32" s="66">
        <v>0</v>
      </c>
    </row>
    <row r="33" spans="1:4">
      <c r="A33" s="65" t="s">
        <v>23</v>
      </c>
      <c r="B33" s="66">
        <v>11</v>
      </c>
      <c r="C33" s="66">
        <v>10</v>
      </c>
      <c r="D33" s="66">
        <v>0</v>
      </c>
    </row>
    <row r="34" spans="1:4">
      <c r="A34" s="65" t="s">
        <v>21</v>
      </c>
      <c r="B34" s="66">
        <v>5</v>
      </c>
      <c r="C34" s="66">
        <v>5</v>
      </c>
      <c r="D34" s="66">
        <v>0</v>
      </c>
    </row>
    <row r="35" spans="1:4">
      <c r="A35" s="37" t="s">
        <v>46</v>
      </c>
      <c r="B35" s="67">
        <v>575</v>
      </c>
      <c r="C35" s="67">
        <v>402</v>
      </c>
      <c r="D35" s="67">
        <f>SUM(D4:D34)</f>
        <v>43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&amp;L&amp;G&amp;RSCLLD 2014-2020</oddHeader>
    <oddFooter>&amp;L&amp;G&amp;C&amp;G&amp;R&amp;G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G35"/>
  <sheetViews>
    <sheetView showRowColHeaders="0" view="pageLayout" zoomScaleNormal="100" workbookViewId="0">
      <selection activeCell="H6" sqref="H6"/>
    </sheetView>
  </sheetViews>
  <sheetFormatPr defaultRowHeight="14.4"/>
  <cols>
    <col min="1" max="1" width="14.88671875" customWidth="1"/>
    <col min="3" max="3" width="14" customWidth="1"/>
    <col min="4" max="4" width="7.88671875" customWidth="1"/>
    <col min="5" max="5" width="11.6640625" customWidth="1"/>
  </cols>
  <sheetData>
    <row r="1" spans="1:7" s="15" customFormat="1">
      <c r="A1" s="53" t="s">
        <v>217</v>
      </c>
      <c r="B1" s="3"/>
      <c r="C1" s="3"/>
      <c r="D1" s="3"/>
      <c r="E1" s="3"/>
    </row>
    <row r="2" spans="1:7" ht="27.6" customHeight="1">
      <c r="A2" s="68" t="s">
        <v>34</v>
      </c>
      <c r="B2" s="68" t="s">
        <v>160</v>
      </c>
      <c r="C2" s="68" t="s">
        <v>154</v>
      </c>
      <c r="D2" s="68" t="s">
        <v>155</v>
      </c>
      <c r="E2" s="68" t="s">
        <v>156</v>
      </c>
      <c r="F2" s="14"/>
      <c r="G2" s="14"/>
    </row>
    <row r="3" spans="1:7">
      <c r="A3" s="65" t="s">
        <v>26</v>
      </c>
      <c r="B3" s="69">
        <v>331</v>
      </c>
      <c r="C3" s="69">
        <v>16644020</v>
      </c>
      <c r="D3" s="69">
        <f>C3/B3</f>
        <v>50284.048338368579</v>
      </c>
      <c r="E3" s="69">
        <f>0/3711754</f>
        <v>0</v>
      </c>
    </row>
    <row r="4" spans="1:7">
      <c r="A4" s="65" t="s">
        <v>1</v>
      </c>
      <c r="B4" s="69">
        <v>354</v>
      </c>
      <c r="C4" s="69">
        <v>17547632</v>
      </c>
      <c r="D4" s="69">
        <f t="shared" ref="D4:D35" si="0">C4/B4</f>
        <v>49569.581920903955</v>
      </c>
      <c r="E4" s="69">
        <v>0</v>
      </c>
    </row>
    <row r="5" spans="1:7">
      <c r="A5" s="65" t="s">
        <v>28</v>
      </c>
      <c r="B5" s="69">
        <v>265</v>
      </c>
      <c r="C5" s="69">
        <v>17471630</v>
      </c>
      <c r="D5" s="69">
        <f t="shared" si="0"/>
        <v>65930.679245283012</v>
      </c>
      <c r="E5" s="70">
        <v>26.04</v>
      </c>
    </row>
    <row r="6" spans="1:7">
      <c r="A6" s="65" t="s">
        <v>2</v>
      </c>
      <c r="B6" s="69">
        <v>1199</v>
      </c>
      <c r="C6" s="69">
        <v>99884068</v>
      </c>
      <c r="D6" s="69">
        <f t="shared" si="0"/>
        <v>83306.145120934118</v>
      </c>
      <c r="E6" s="69">
        <v>0</v>
      </c>
    </row>
    <row r="7" spans="1:7">
      <c r="A7" s="65" t="s">
        <v>27</v>
      </c>
      <c r="B7" s="69">
        <v>165</v>
      </c>
      <c r="C7" s="69">
        <v>14596893</v>
      </c>
      <c r="D7" s="69">
        <f t="shared" si="0"/>
        <v>88466.018181818188</v>
      </c>
      <c r="E7" s="69">
        <v>0</v>
      </c>
    </row>
    <row r="8" spans="1:7">
      <c r="A8" s="65" t="s">
        <v>29</v>
      </c>
      <c r="B8" s="69">
        <v>219</v>
      </c>
      <c r="C8" s="69">
        <v>10591208</v>
      </c>
      <c r="D8" s="69">
        <f t="shared" si="0"/>
        <v>48361.680365296801</v>
      </c>
      <c r="E8" s="69">
        <v>0</v>
      </c>
    </row>
    <row r="9" spans="1:7">
      <c r="A9" s="65" t="s">
        <v>30</v>
      </c>
      <c r="B9" s="69">
        <v>216</v>
      </c>
      <c r="C9" s="69">
        <v>12555906</v>
      </c>
      <c r="D9" s="69">
        <f t="shared" si="0"/>
        <v>58129.194444444445</v>
      </c>
      <c r="E9" s="69">
        <v>0</v>
      </c>
    </row>
    <row r="10" spans="1:7">
      <c r="A10" s="65" t="s">
        <v>3</v>
      </c>
      <c r="B10" s="69">
        <v>279</v>
      </c>
      <c r="C10" s="69">
        <v>146088871</v>
      </c>
      <c r="D10" s="69">
        <f t="shared" si="0"/>
        <v>523616.02508960571</v>
      </c>
      <c r="E10" s="69">
        <v>0</v>
      </c>
    </row>
    <row r="11" spans="1:7">
      <c r="A11" s="65" t="s">
        <v>25</v>
      </c>
      <c r="B11" s="69">
        <v>656</v>
      </c>
      <c r="C11" s="69">
        <v>75911315</v>
      </c>
      <c r="D11" s="69">
        <f t="shared" si="0"/>
        <v>115718.46798780488</v>
      </c>
      <c r="E11" s="69">
        <v>0</v>
      </c>
    </row>
    <row r="12" spans="1:7">
      <c r="A12" s="65" t="s">
        <v>31</v>
      </c>
      <c r="B12" s="69">
        <v>165</v>
      </c>
      <c r="C12" s="69">
        <v>15294955</v>
      </c>
      <c r="D12" s="69">
        <f t="shared" si="0"/>
        <v>92696.696969696975</v>
      </c>
      <c r="E12" s="69">
        <v>0</v>
      </c>
    </row>
    <row r="13" spans="1:7">
      <c r="A13" s="65" t="s">
        <v>4</v>
      </c>
      <c r="B13" s="69">
        <v>206</v>
      </c>
      <c r="C13" s="69">
        <v>17743802</v>
      </c>
      <c r="D13" s="69">
        <f t="shared" si="0"/>
        <v>86134.961165048546</v>
      </c>
      <c r="E13" s="69">
        <v>0</v>
      </c>
    </row>
    <row r="14" spans="1:7">
      <c r="A14" s="65" t="s">
        <v>5</v>
      </c>
      <c r="B14" s="69">
        <v>544</v>
      </c>
      <c r="C14" s="69">
        <v>32412490</v>
      </c>
      <c r="D14" s="69">
        <f t="shared" si="0"/>
        <v>59581.783088235294</v>
      </c>
      <c r="E14" s="69">
        <v>0</v>
      </c>
    </row>
    <row r="15" spans="1:7">
      <c r="A15" s="65" t="s">
        <v>6</v>
      </c>
      <c r="B15" s="69">
        <v>324</v>
      </c>
      <c r="C15" s="69">
        <v>10643734</v>
      </c>
      <c r="D15" s="69">
        <f t="shared" si="0"/>
        <v>32851.030864197528</v>
      </c>
      <c r="E15" s="70">
        <f>256840/(58400+2953977+266873)*100</f>
        <v>7.8322787222688106</v>
      </c>
    </row>
    <row r="16" spans="1:7">
      <c r="A16" s="65" t="s">
        <v>7</v>
      </c>
      <c r="B16" s="69">
        <v>8191</v>
      </c>
      <c r="C16" s="69">
        <v>673088992</v>
      </c>
      <c r="D16" s="69">
        <f t="shared" si="0"/>
        <v>82174.214625808818</v>
      </c>
      <c r="E16" s="70">
        <f>528532/(12499700+102217121+24216372)*100</f>
        <v>0.38042168943745502</v>
      </c>
    </row>
    <row r="17" spans="1:5">
      <c r="A17" s="65" t="s">
        <v>8</v>
      </c>
      <c r="B17" s="69">
        <v>129</v>
      </c>
      <c r="C17" s="69">
        <v>5032850</v>
      </c>
      <c r="D17" s="69">
        <f t="shared" si="0"/>
        <v>39014.34108527132</v>
      </c>
      <c r="E17" s="69">
        <v>0</v>
      </c>
    </row>
    <row r="18" spans="1:5">
      <c r="A18" s="65" t="s">
        <v>9</v>
      </c>
      <c r="B18" s="69">
        <v>92</v>
      </c>
      <c r="C18" s="69">
        <v>14275117</v>
      </c>
      <c r="D18" s="69">
        <f t="shared" si="0"/>
        <v>155164.3152173913</v>
      </c>
      <c r="E18" s="70">
        <f>200928/(54400+1041260+83126)*100</f>
        <v>17.045333079965317</v>
      </c>
    </row>
    <row r="19" spans="1:5">
      <c r="A19" s="65" t="s">
        <v>10</v>
      </c>
      <c r="B19" s="69">
        <v>1212</v>
      </c>
      <c r="C19" s="69">
        <v>97839181</v>
      </c>
      <c r="D19" s="69">
        <f t="shared" si="0"/>
        <v>80725.396864686467</v>
      </c>
      <c r="E19" s="70">
        <f>1313497/(419700+13840453+3613620)*100</f>
        <v>7.3487394071749712</v>
      </c>
    </row>
    <row r="20" spans="1:5">
      <c r="A20" s="65" t="s">
        <v>11</v>
      </c>
      <c r="B20" s="69">
        <v>704</v>
      </c>
      <c r="C20" s="69">
        <v>48934985</v>
      </c>
      <c r="D20" s="69">
        <f t="shared" si="0"/>
        <v>69509.921875</v>
      </c>
      <c r="E20" s="70">
        <f>2334193/(130200+7665460+2583039)*100</f>
        <v>22.490227339669453</v>
      </c>
    </row>
    <row r="21" spans="1:5">
      <c r="A21" s="65" t="s">
        <v>12</v>
      </c>
      <c r="B21" s="69">
        <v>854</v>
      </c>
      <c r="C21" s="69">
        <v>82505267</v>
      </c>
      <c r="D21" s="69">
        <f t="shared" si="0"/>
        <v>96610.38290398127</v>
      </c>
      <c r="E21" s="70">
        <f>882931/(155100+9323042+1843267)*100</f>
        <v>7.7987731032418308</v>
      </c>
    </row>
    <row r="22" spans="1:5">
      <c r="A22" s="65" t="s">
        <v>13</v>
      </c>
      <c r="B22" s="69">
        <v>180</v>
      </c>
      <c r="C22" s="69">
        <v>8701996</v>
      </c>
      <c r="D22" s="69">
        <f t="shared" si="0"/>
        <v>48344.422222222223</v>
      </c>
      <c r="E22" s="69">
        <v>0</v>
      </c>
    </row>
    <row r="23" spans="1:5">
      <c r="A23" s="65" t="s">
        <v>14</v>
      </c>
      <c r="B23" s="69">
        <v>1130</v>
      </c>
      <c r="C23" s="69">
        <v>139512294</v>
      </c>
      <c r="D23" s="69">
        <f t="shared" si="0"/>
        <v>123462.20707964602</v>
      </c>
      <c r="E23" s="70">
        <f>4328/(659900+11217483+2874738)*100</f>
        <v>2.9338154154239925E-2</v>
      </c>
    </row>
    <row r="24" spans="1:5">
      <c r="A24" s="65" t="s">
        <v>15</v>
      </c>
      <c r="B24" s="69">
        <v>282</v>
      </c>
      <c r="C24" s="69">
        <v>17764490</v>
      </c>
      <c r="D24" s="69">
        <f t="shared" si="0"/>
        <v>62994.645390070924</v>
      </c>
      <c r="E24" s="70">
        <f>7673595/(54400+2822397+50397)*100</f>
        <v>262.14849442845264</v>
      </c>
    </row>
    <row r="25" spans="1:5">
      <c r="A25" s="65" t="s">
        <v>17</v>
      </c>
      <c r="B25" s="69">
        <v>604</v>
      </c>
      <c r="C25" s="69">
        <v>100269973</v>
      </c>
      <c r="D25" s="69">
        <f t="shared" si="0"/>
        <v>166009.88907284767</v>
      </c>
      <c r="E25" s="70">
        <f>2083850/(302700+6964262+1180764)*100</f>
        <v>24.667585099232621</v>
      </c>
    </row>
    <row r="26" spans="1:5">
      <c r="A26" s="65" t="s">
        <v>16</v>
      </c>
      <c r="B26" s="69">
        <v>148</v>
      </c>
      <c r="C26" s="69">
        <v>17120602</v>
      </c>
      <c r="D26" s="69">
        <f t="shared" si="0"/>
        <v>115679.74324324324</v>
      </c>
      <c r="E26" s="69">
        <f>0</f>
        <v>0</v>
      </c>
    </row>
    <row r="27" spans="1:5">
      <c r="A27" s="65" t="s">
        <v>18</v>
      </c>
      <c r="B27" s="69">
        <v>328</v>
      </c>
      <c r="C27" s="69">
        <v>15898400</v>
      </c>
      <c r="D27" s="69">
        <f t="shared" si="0"/>
        <v>48470.731707317071</v>
      </c>
      <c r="E27" s="69">
        <v>0</v>
      </c>
    </row>
    <row r="28" spans="1:5">
      <c r="A28" s="65" t="s">
        <v>24</v>
      </c>
      <c r="B28" s="69">
        <v>204</v>
      </c>
      <c r="C28" s="69">
        <v>24070700</v>
      </c>
      <c r="D28" s="69">
        <f t="shared" si="0"/>
        <v>117993.62745098039</v>
      </c>
      <c r="E28" s="69">
        <f>423964/(54400+2039296+202574)*100</f>
        <v>18.463159820056006</v>
      </c>
    </row>
    <row r="29" spans="1:5">
      <c r="A29" s="65" t="s">
        <v>19</v>
      </c>
      <c r="B29" s="69">
        <v>434</v>
      </c>
      <c r="C29" s="69">
        <v>56721564</v>
      </c>
      <c r="D29" s="69">
        <f t="shared" si="0"/>
        <v>130694.84792626728</v>
      </c>
      <c r="E29" s="69">
        <v>0</v>
      </c>
    </row>
    <row r="30" spans="1:5">
      <c r="A30" s="65" t="s">
        <v>32</v>
      </c>
      <c r="B30" s="69">
        <v>836</v>
      </c>
      <c r="C30" s="69">
        <v>70086674</v>
      </c>
      <c r="D30" s="69">
        <f t="shared" si="0"/>
        <v>83835.73444976077</v>
      </c>
      <c r="E30" s="69">
        <v>0</v>
      </c>
    </row>
    <row r="31" spans="1:5">
      <c r="A31" s="65" t="s">
        <v>20</v>
      </c>
      <c r="B31" s="69">
        <v>869</v>
      </c>
      <c r="C31" s="69">
        <v>47212790</v>
      </c>
      <c r="D31" s="69">
        <f t="shared" si="0"/>
        <v>54330.023014959726</v>
      </c>
      <c r="E31" s="69">
        <v>0</v>
      </c>
    </row>
    <row r="32" spans="1:5">
      <c r="A32" s="65" t="s">
        <v>22</v>
      </c>
      <c r="B32" s="69">
        <v>280</v>
      </c>
      <c r="C32" s="69">
        <v>14747806</v>
      </c>
      <c r="D32" s="69">
        <f t="shared" si="0"/>
        <v>52670.735714285714</v>
      </c>
      <c r="E32" s="70">
        <f>177684/(54400+2853544+247057)*100</f>
        <v>5.6318207189157778</v>
      </c>
    </row>
    <row r="33" spans="1:5">
      <c r="A33" s="65" t="s">
        <v>23</v>
      </c>
      <c r="B33" s="69">
        <v>163</v>
      </c>
      <c r="C33" s="69">
        <v>13731067</v>
      </c>
      <c r="D33" s="69">
        <f t="shared" si="0"/>
        <v>84239.67484662577</v>
      </c>
      <c r="E33" s="70">
        <f>1437852/(54400+1444455+50163)*100</f>
        <v>92.823453310419893</v>
      </c>
    </row>
    <row r="34" spans="1:5">
      <c r="A34" s="65" t="s">
        <v>21</v>
      </c>
      <c r="B34" s="69">
        <v>213</v>
      </c>
      <c r="C34" s="69">
        <v>18972335</v>
      </c>
      <c r="D34" s="69">
        <f t="shared" si="0"/>
        <v>89071.995305164324</v>
      </c>
      <c r="E34" s="70">
        <f>1798649/(54400+2350228+303130)*100</f>
        <v>66.425766261239005</v>
      </c>
    </row>
    <row r="35" spans="1:5">
      <c r="A35" s="37" t="s">
        <v>46</v>
      </c>
      <c r="B35" s="71">
        <v>21776</v>
      </c>
      <c r="C35" s="72">
        <f>SUM(C3:C34)</f>
        <v>1953873607</v>
      </c>
      <c r="D35" s="72">
        <f t="shared" si="0"/>
        <v>89726.010608008815</v>
      </c>
      <c r="E35" s="73">
        <f>SUM(E3:E34)/32</f>
        <v>17.472668472944626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&amp;L&amp;G&amp;RSCLLD 2014-2020</oddHeader>
    <oddFooter>&amp;L&amp;G&amp;C&amp;G&amp;R&amp;G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R132"/>
  <sheetViews>
    <sheetView view="pageLayout" zoomScaleNormal="100" workbookViewId="0">
      <selection activeCell="L3" sqref="L3"/>
    </sheetView>
  </sheetViews>
  <sheetFormatPr defaultRowHeight="14.4"/>
  <cols>
    <col min="1" max="1" width="12.6640625" customWidth="1"/>
    <col min="2" max="2" width="7.6640625" customWidth="1"/>
    <col min="10" max="10" width="13.44140625" customWidth="1"/>
    <col min="11" max="11" width="7.6640625" customWidth="1"/>
  </cols>
  <sheetData>
    <row r="1" spans="1:18">
      <c r="A1" s="53" t="s">
        <v>218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s="16" customFormat="1" ht="19.2" customHeight="1">
      <c r="A2" s="74" t="s">
        <v>34</v>
      </c>
      <c r="B2" s="74"/>
      <c r="C2" s="45">
        <v>2008</v>
      </c>
      <c r="D2" s="45">
        <v>2009</v>
      </c>
      <c r="E2" s="45">
        <v>2010</v>
      </c>
      <c r="F2" s="45">
        <v>2011</v>
      </c>
      <c r="G2" s="45">
        <v>2012</v>
      </c>
      <c r="H2" s="45">
        <v>2013</v>
      </c>
      <c r="I2" s="45" t="s">
        <v>164</v>
      </c>
      <c r="J2" s="74" t="s">
        <v>34</v>
      </c>
      <c r="K2" s="74"/>
      <c r="L2" s="45">
        <v>2008</v>
      </c>
      <c r="M2" s="45">
        <v>2009</v>
      </c>
      <c r="N2" s="45">
        <v>2010</v>
      </c>
      <c r="O2" s="45">
        <v>2011</v>
      </c>
      <c r="P2" s="45">
        <v>2012</v>
      </c>
      <c r="Q2" s="45">
        <v>2013</v>
      </c>
      <c r="R2" s="45" t="s">
        <v>164</v>
      </c>
    </row>
    <row r="3" spans="1:18">
      <c r="A3" s="18" t="s">
        <v>26</v>
      </c>
      <c r="B3" s="18" t="s">
        <v>161</v>
      </c>
      <c r="C3" s="75">
        <v>164</v>
      </c>
      <c r="D3" s="75">
        <v>81</v>
      </c>
      <c r="E3" s="75">
        <v>236</v>
      </c>
      <c r="F3" s="75">
        <v>307</v>
      </c>
      <c r="G3" s="75">
        <v>0</v>
      </c>
      <c r="H3" s="75">
        <v>857</v>
      </c>
      <c r="I3" s="196">
        <f>(C6+D6+E6+F6+G6+H6)/6</f>
        <v>28.210995995342788</v>
      </c>
      <c r="J3" s="18" t="s">
        <v>10</v>
      </c>
      <c r="K3" s="18" t="s">
        <v>161</v>
      </c>
      <c r="L3" s="75">
        <v>1679</v>
      </c>
      <c r="M3" s="75">
        <v>1688</v>
      </c>
      <c r="N3" s="75">
        <v>5321</v>
      </c>
      <c r="O3" s="75">
        <v>383</v>
      </c>
      <c r="P3" s="75">
        <v>2018</v>
      </c>
      <c r="Q3" s="75">
        <v>2251</v>
      </c>
      <c r="R3" s="196">
        <f>(L6+M6+N6+O6+P6+Q6)/6</f>
        <v>31.816140971113771</v>
      </c>
    </row>
    <row r="4" spans="1:18">
      <c r="A4" s="18"/>
      <c r="B4" s="18" t="s">
        <v>162</v>
      </c>
      <c r="C4" s="75">
        <v>38</v>
      </c>
      <c r="D4" s="75">
        <v>857</v>
      </c>
      <c r="E4" s="75">
        <v>4448</v>
      </c>
      <c r="F4" s="75">
        <v>92</v>
      </c>
      <c r="G4" s="75">
        <v>230</v>
      </c>
      <c r="H4" s="75">
        <v>1.5</v>
      </c>
      <c r="I4" s="196"/>
      <c r="J4" s="18"/>
      <c r="K4" s="18" t="s">
        <v>162</v>
      </c>
      <c r="L4" s="75">
        <v>3096</v>
      </c>
      <c r="M4" s="75">
        <v>8280</v>
      </c>
      <c r="N4" s="75">
        <v>3643</v>
      </c>
      <c r="O4" s="75">
        <v>3497</v>
      </c>
      <c r="P4" s="75">
        <v>5326</v>
      </c>
      <c r="Q4" s="75">
        <v>8046</v>
      </c>
      <c r="R4" s="196"/>
    </row>
    <row r="5" spans="1:18">
      <c r="A5" s="18"/>
      <c r="B5" s="18" t="s">
        <v>163</v>
      </c>
      <c r="C5" s="75">
        <v>2142</v>
      </c>
      <c r="D5" s="75">
        <v>2884</v>
      </c>
      <c r="E5" s="75">
        <v>6623</v>
      </c>
      <c r="F5" s="75">
        <v>2178</v>
      </c>
      <c r="G5" s="75">
        <v>2080</v>
      </c>
      <c r="H5" s="75">
        <v>3155</v>
      </c>
      <c r="I5" s="196"/>
      <c r="J5" s="18"/>
      <c r="K5" s="18" t="s">
        <v>163</v>
      </c>
      <c r="L5" s="75">
        <v>21249</v>
      </c>
      <c r="M5" s="75">
        <v>27680</v>
      </c>
      <c r="N5" s="75">
        <v>26073</v>
      </c>
      <c r="O5" s="75">
        <v>17292</v>
      </c>
      <c r="P5" s="75">
        <v>22324</v>
      </c>
      <c r="Q5" s="75">
        <v>24116</v>
      </c>
      <c r="R5" s="196"/>
    </row>
    <row r="6" spans="1:18">
      <c r="A6" s="18"/>
      <c r="B6" s="18" t="s">
        <v>51</v>
      </c>
      <c r="C6" s="76">
        <f t="shared" ref="C6:H6" si="0">(C4+C3)*100/C5</f>
        <v>9.4304388422035483</v>
      </c>
      <c r="D6" s="76">
        <f t="shared" si="0"/>
        <v>32.524271844660191</v>
      </c>
      <c r="E6" s="76">
        <f t="shared" si="0"/>
        <v>70.723237203684135</v>
      </c>
      <c r="F6" s="76">
        <f t="shared" si="0"/>
        <v>18.319559228650139</v>
      </c>
      <c r="G6" s="76">
        <f t="shared" si="0"/>
        <v>11.057692307692308</v>
      </c>
      <c r="H6" s="76">
        <f t="shared" si="0"/>
        <v>27.210776545166404</v>
      </c>
      <c r="I6" s="196"/>
      <c r="J6" s="18"/>
      <c r="K6" s="18" t="s">
        <v>51</v>
      </c>
      <c r="L6" s="76">
        <f t="shared" ref="L6:Q6" si="1">(L4+L3)*100/L5</f>
        <v>22.471645724504683</v>
      </c>
      <c r="M6" s="76">
        <f t="shared" si="1"/>
        <v>36.01156069364162</v>
      </c>
      <c r="N6" s="76">
        <f t="shared" si="1"/>
        <v>34.38039351052813</v>
      </c>
      <c r="O6" s="76">
        <f t="shared" si="1"/>
        <v>22.438121674762897</v>
      </c>
      <c r="P6" s="76">
        <f t="shared" si="1"/>
        <v>32.897330227557788</v>
      </c>
      <c r="Q6" s="76">
        <f t="shared" si="1"/>
        <v>42.697793995687512</v>
      </c>
      <c r="R6" s="196"/>
    </row>
    <row r="7" spans="1:18">
      <c r="A7" s="77" t="s">
        <v>1</v>
      </c>
      <c r="B7" s="77" t="s">
        <v>161</v>
      </c>
      <c r="C7" s="78">
        <v>371</v>
      </c>
      <c r="D7" s="78">
        <v>1452</v>
      </c>
      <c r="E7" s="78">
        <v>812</v>
      </c>
      <c r="F7" s="78">
        <v>429</v>
      </c>
      <c r="G7" s="78">
        <v>1198</v>
      </c>
      <c r="H7" s="78">
        <v>1209</v>
      </c>
      <c r="I7" s="197">
        <f>(C10+D10+E10+F10+G10+H10)/6</f>
        <v>26.526379826622573</v>
      </c>
      <c r="J7" s="77" t="s">
        <v>11</v>
      </c>
      <c r="K7" s="77" t="s">
        <v>161</v>
      </c>
      <c r="L7" s="78">
        <v>254</v>
      </c>
      <c r="M7" s="78">
        <v>902</v>
      </c>
      <c r="N7" s="78">
        <v>378</v>
      </c>
      <c r="O7" s="78">
        <v>235</v>
      </c>
      <c r="P7" s="78">
        <v>330</v>
      </c>
      <c r="Q7" s="78">
        <v>956</v>
      </c>
      <c r="R7" s="197">
        <f>(L10+M10+N10+O10+P10+Q10)/6</f>
        <v>19.650964927600167</v>
      </c>
    </row>
    <row r="8" spans="1:18">
      <c r="A8" s="77"/>
      <c r="B8" s="77" t="s">
        <v>162</v>
      </c>
      <c r="C8" s="78">
        <v>160</v>
      </c>
      <c r="D8" s="78">
        <v>299</v>
      </c>
      <c r="E8" s="78">
        <v>0</v>
      </c>
      <c r="F8" s="78">
        <v>60</v>
      </c>
      <c r="G8" s="78">
        <v>15</v>
      </c>
      <c r="H8" s="78">
        <v>1187</v>
      </c>
      <c r="I8" s="197"/>
      <c r="J8" s="77"/>
      <c r="K8" s="77" t="s">
        <v>162</v>
      </c>
      <c r="L8" s="78">
        <v>1432</v>
      </c>
      <c r="M8" s="78">
        <v>102</v>
      </c>
      <c r="N8" s="78">
        <v>4486</v>
      </c>
      <c r="O8" s="78">
        <v>773</v>
      </c>
      <c r="P8" s="78">
        <v>3439</v>
      </c>
      <c r="Q8" s="78">
        <v>15</v>
      </c>
      <c r="R8" s="197"/>
    </row>
    <row r="9" spans="1:18">
      <c r="A9" s="77"/>
      <c r="B9" s="77" t="s">
        <v>163</v>
      </c>
      <c r="C9" s="78">
        <v>2699</v>
      </c>
      <c r="D9" s="78">
        <v>4348</v>
      </c>
      <c r="E9" s="78">
        <v>3282</v>
      </c>
      <c r="F9" s="78">
        <v>3482</v>
      </c>
      <c r="G9" s="78">
        <v>3928</v>
      </c>
      <c r="H9" s="78">
        <v>8109</v>
      </c>
      <c r="I9" s="197"/>
      <c r="J9" s="77"/>
      <c r="K9" s="77" t="s">
        <v>163</v>
      </c>
      <c r="L9" s="78">
        <v>10011</v>
      </c>
      <c r="M9" s="78">
        <v>9791</v>
      </c>
      <c r="N9" s="78">
        <v>12812</v>
      </c>
      <c r="O9" s="78">
        <v>9271</v>
      </c>
      <c r="P9" s="78">
        <v>11573</v>
      </c>
      <c r="Q9" s="78">
        <v>10302</v>
      </c>
      <c r="R9" s="197"/>
    </row>
    <row r="10" spans="1:18">
      <c r="A10" s="77"/>
      <c r="B10" s="77" t="s">
        <v>51</v>
      </c>
      <c r="C10" s="78">
        <f>(C8+C7)*100/C9</f>
        <v>19.673953316042979</v>
      </c>
      <c r="D10" s="78">
        <f t="shared" ref="D10" si="2">(D8+D7)*100/D9</f>
        <v>40.271389144434224</v>
      </c>
      <c r="E10" s="78">
        <f t="shared" ref="E10" si="3">(E8+E7)*100/E9</f>
        <v>24.741011578305912</v>
      </c>
      <c r="F10" s="78">
        <f t="shared" ref="F10" si="4">(F8+F7)*100/F9</f>
        <v>14.043653072946583</v>
      </c>
      <c r="G10" s="78">
        <f t="shared" ref="G10" si="5">(G8+G7)*100/G9</f>
        <v>30.880855397148675</v>
      </c>
      <c r="H10" s="78">
        <f>(H8+H7)*100/H9</f>
        <v>29.547416450857071</v>
      </c>
      <c r="I10" s="197"/>
      <c r="J10" s="77"/>
      <c r="K10" s="77" t="s">
        <v>51</v>
      </c>
      <c r="L10" s="78">
        <f t="shared" ref="L10:M10" si="6">(L8+L7)*100/L9</f>
        <v>16.841474378183996</v>
      </c>
      <c r="M10" s="78">
        <f t="shared" si="6"/>
        <v>10.254315187417015</v>
      </c>
      <c r="N10" s="78">
        <v>37.96</v>
      </c>
      <c r="O10" s="78">
        <v>10.87</v>
      </c>
      <c r="P10" s="78">
        <v>32.57</v>
      </c>
      <c r="Q10" s="78">
        <v>9.41</v>
      </c>
      <c r="R10" s="197"/>
    </row>
    <row r="11" spans="1:18">
      <c r="A11" s="18" t="s">
        <v>28</v>
      </c>
      <c r="B11" s="18" t="s">
        <v>161</v>
      </c>
      <c r="C11" s="75">
        <v>386</v>
      </c>
      <c r="D11" s="75">
        <v>1509</v>
      </c>
      <c r="E11" s="75">
        <v>84</v>
      </c>
      <c r="F11" s="75">
        <v>294</v>
      </c>
      <c r="G11" s="75">
        <v>827</v>
      </c>
      <c r="H11" s="75">
        <v>0</v>
      </c>
      <c r="I11" s="196">
        <f>(C14+D14+E14+F14+G14+H14)/6</f>
        <v>36.785736227385065</v>
      </c>
      <c r="J11" s="18" t="s">
        <v>12</v>
      </c>
      <c r="K11" s="18" t="s">
        <v>161</v>
      </c>
      <c r="L11" s="76">
        <v>1069</v>
      </c>
      <c r="M11" s="76">
        <v>4875</v>
      </c>
      <c r="N11" s="76">
        <v>3893</v>
      </c>
      <c r="O11" s="41">
        <v>2100</v>
      </c>
      <c r="P11" s="76">
        <v>397</v>
      </c>
      <c r="Q11" s="76">
        <v>825</v>
      </c>
      <c r="R11" s="196">
        <f>(L14+M14+N14+O14+P14+Q14)/6</f>
        <v>43.110287297126014</v>
      </c>
    </row>
    <row r="12" spans="1:18">
      <c r="A12" s="18"/>
      <c r="B12" s="18" t="s">
        <v>162</v>
      </c>
      <c r="C12" s="75">
        <v>919</v>
      </c>
      <c r="D12" s="75">
        <v>929</v>
      </c>
      <c r="E12" s="75">
        <v>304</v>
      </c>
      <c r="F12" s="75">
        <v>1927</v>
      </c>
      <c r="G12" s="75">
        <v>120</v>
      </c>
      <c r="H12" s="75">
        <v>379</v>
      </c>
      <c r="I12" s="196"/>
      <c r="J12" s="18"/>
      <c r="K12" s="18" t="s">
        <v>162</v>
      </c>
      <c r="L12" s="76">
        <v>9333</v>
      </c>
      <c r="M12" s="76">
        <v>730</v>
      </c>
      <c r="N12" s="76">
        <v>470</v>
      </c>
      <c r="O12" s="41">
        <v>818</v>
      </c>
      <c r="P12" s="76">
        <v>6858</v>
      </c>
      <c r="Q12" s="76">
        <v>5532</v>
      </c>
      <c r="R12" s="196"/>
    </row>
    <row r="13" spans="1:18">
      <c r="A13" s="18"/>
      <c r="B13" s="18" t="s">
        <v>163</v>
      </c>
      <c r="C13" s="75">
        <v>2619</v>
      </c>
      <c r="D13" s="75">
        <v>4816</v>
      </c>
      <c r="E13" s="75">
        <v>2016</v>
      </c>
      <c r="F13" s="75">
        <v>4306</v>
      </c>
      <c r="G13" s="75">
        <v>3026</v>
      </c>
      <c r="H13" s="75">
        <v>2089</v>
      </c>
      <c r="I13" s="196"/>
      <c r="J13" s="18"/>
      <c r="K13" s="18" t="s">
        <v>163</v>
      </c>
      <c r="L13" s="76">
        <v>16493</v>
      </c>
      <c r="M13" s="76">
        <v>13703</v>
      </c>
      <c r="N13" s="76">
        <v>12084</v>
      </c>
      <c r="O13" s="41">
        <v>9929</v>
      </c>
      <c r="P13" s="76">
        <v>15414</v>
      </c>
      <c r="Q13" s="76">
        <v>15090</v>
      </c>
      <c r="R13" s="196"/>
    </row>
    <row r="14" spans="1:18">
      <c r="A14" s="18"/>
      <c r="B14" s="18" t="s">
        <v>51</v>
      </c>
      <c r="C14" s="76">
        <f t="shared" ref="C14:H14" si="7">(C12+C11)*100/C13</f>
        <v>49.828178694158076</v>
      </c>
      <c r="D14" s="76">
        <f t="shared" si="7"/>
        <v>50.622923588039868</v>
      </c>
      <c r="E14" s="76">
        <f t="shared" si="7"/>
        <v>19.246031746031747</v>
      </c>
      <c r="F14" s="76">
        <f t="shared" si="7"/>
        <v>51.579191825359963</v>
      </c>
      <c r="G14" s="76">
        <f t="shared" si="7"/>
        <v>31.295439524124255</v>
      </c>
      <c r="H14" s="76">
        <f t="shared" si="7"/>
        <v>18.142651986596459</v>
      </c>
      <c r="I14" s="196"/>
      <c r="J14" s="18"/>
      <c r="K14" s="18" t="s">
        <v>51</v>
      </c>
      <c r="L14" s="76">
        <f t="shared" ref="L14:Q14" si="8">(L12+L11)*100/L13</f>
        <v>63.06918086460923</v>
      </c>
      <c r="M14" s="76">
        <f t="shared" si="8"/>
        <v>40.903451798876155</v>
      </c>
      <c r="N14" s="76">
        <f t="shared" si="8"/>
        <v>36.105594174114529</v>
      </c>
      <c r="O14" s="76">
        <f t="shared" si="8"/>
        <v>29.388659482324503</v>
      </c>
      <c r="P14" s="76">
        <f t="shared" si="8"/>
        <v>47.067600882314778</v>
      </c>
      <c r="Q14" s="76">
        <f t="shared" si="8"/>
        <v>42.1272365805169</v>
      </c>
      <c r="R14" s="196"/>
    </row>
    <row r="15" spans="1:18">
      <c r="A15" s="77" t="s">
        <v>2</v>
      </c>
      <c r="B15" s="77" t="s">
        <v>161</v>
      </c>
      <c r="C15" s="79">
        <v>1592</v>
      </c>
      <c r="D15" s="79">
        <v>359</v>
      </c>
      <c r="E15" s="79">
        <v>1785</v>
      </c>
      <c r="F15" s="79">
        <v>1439</v>
      </c>
      <c r="G15" s="79">
        <v>2049</v>
      </c>
      <c r="H15" s="79">
        <v>406</v>
      </c>
      <c r="I15" s="197">
        <f>(C18+D18+E18+F18+G18+H18)/6</f>
        <v>32.066682982680767</v>
      </c>
      <c r="J15" s="77" t="s">
        <v>13</v>
      </c>
      <c r="K15" s="77" t="s">
        <v>161</v>
      </c>
      <c r="L15" s="80"/>
      <c r="M15" s="79">
        <v>384</v>
      </c>
      <c r="N15" s="79">
        <v>0</v>
      </c>
      <c r="O15" s="79">
        <v>1807</v>
      </c>
      <c r="P15" s="79">
        <v>43</v>
      </c>
      <c r="Q15" s="79">
        <v>698</v>
      </c>
      <c r="R15" s="197">
        <f>(L18+M18+N18+O18+P18+Q18)/6</f>
        <v>37.192735354286576</v>
      </c>
    </row>
    <row r="16" spans="1:18">
      <c r="A16" s="77"/>
      <c r="B16" s="77" t="s">
        <v>162</v>
      </c>
      <c r="C16" s="79">
        <v>455</v>
      </c>
      <c r="D16" s="79">
        <v>9898</v>
      </c>
      <c r="E16" s="79">
        <v>2587</v>
      </c>
      <c r="F16" s="79">
        <v>696</v>
      </c>
      <c r="G16" s="79">
        <v>2019</v>
      </c>
      <c r="H16" s="79">
        <v>2064</v>
      </c>
      <c r="I16" s="197"/>
      <c r="J16" s="77"/>
      <c r="K16" s="77" t="s">
        <v>162</v>
      </c>
      <c r="L16" s="80">
        <v>228</v>
      </c>
      <c r="M16" s="79">
        <v>1023</v>
      </c>
      <c r="N16" s="79">
        <v>496</v>
      </c>
      <c r="O16" s="79">
        <v>79</v>
      </c>
      <c r="P16" s="79">
        <v>165</v>
      </c>
      <c r="Q16" s="79">
        <v>0</v>
      </c>
      <c r="R16" s="197"/>
    </row>
    <row r="17" spans="1:18">
      <c r="A17" s="77"/>
      <c r="B17" s="77" t="s">
        <v>163</v>
      </c>
      <c r="C17" s="79">
        <v>8889</v>
      </c>
      <c r="D17" s="79">
        <v>17451</v>
      </c>
      <c r="E17" s="79">
        <v>11989</v>
      </c>
      <c r="F17" s="79">
        <v>10476</v>
      </c>
      <c r="G17" s="79">
        <v>13456</v>
      </c>
      <c r="H17" s="79">
        <v>10503</v>
      </c>
      <c r="I17" s="197"/>
      <c r="J17" s="77"/>
      <c r="K17" s="77" t="s">
        <v>163</v>
      </c>
      <c r="L17" s="79">
        <v>1158</v>
      </c>
      <c r="M17" s="79">
        <v>2489</v>
      </c>
      <c r="N17" s="79">
        <v>1442</v>
      </c>
      <c r="O17" s="79">
        <v>3018</v>
      </c>
      <c r="P17" s="79">
        <v>1389</v>
      </c>
      <c r="Q17" s="79">
        <v>1990</v>
      </c>
      <c r="R17" s="197"/>
    </row>
    <row r="18" spans="1:18">
      <c r="A18" s="77"/>
      <c r="B18" s="77" t="s">
        <v>51</v>
      </c>
      <c r="C18" s="78">
        <f t="shared" ref="C18" si="9">(C16+C15)*100/C17</f>
        <v>23.028462144223198</v>
      </c>
      <c r="D18" s="78">
        <f t="shared" ref="D18" si="10">(D16+D15)*100/D17</f>
        <v>58.776001375279357</v>
      </c>
      <c r="E18" s="78">
        <f t="shared" ref="E18" si="11">(E16+E15)*100/E17</f>
        <v>36.466761197764619</v>
      </c>
      <c r="F18" s="78">
        <f t="shared" ref="F18" si="12">(F16+F15)*100/F17</f>
        <v>20.379915998472701</v>
      </c>
      <c r="G18" s="78">
        <f t="shared" ref="G18" si="13">(G16+G15)*100/G17</f>
        <v>30.231866825208087</v>
      </c>
      <c r="H18" s="78">
        <f t="shared" ref="H18" si="14">(H16+H15)*100/H17</f>
        <v>23.517090355136627</v>
      </c>
      <c r="I18" s="197"/>
      <c r="J18" s="77"/>
      <c r="K18" s="77" t="s">
        <v>51</v>
      </c>
      <c r="L18" s="78">
        <f t="shared" ref="L18" si="15">(L16+L15)*100/L17</f>
        <v>19.689119170984455</v>
      </c>
      <c r="M18" s="78">
        <f t="shared" ref="M18" si="16">(M16+M15)*100/M17</f>
        <v>56.528726396143028</v>
      </c>
      <c r="N18" s="78">
        <f t="shared" ref="N18" si="17">(N16+N15)*100/N17</f>
        <v>34.396671289875172</v>
      </c>
      <c r="O18" s="78">
        <f t="shared" ref="O18" si="18">(O16+O15)*100/O17</f>
        <v>62.491716368455933</v>
      </c>
      <c r="P18" s="78">
        <f t="shared" ref="P18" si="19">(P16+P15)*100/P17</f>
        <v>14.974802015838733</v>
      </c>
      <c r="Q18" s="78">
        <f t="shared" ref="Q18" si="20">(Q16+Q15)*100/Q17</f>
        <v>35.075376884422113</v>
      </c>
      <c r="R18" s="197"/>
    </row>
    <row r="19" spans="1:18">
      <c r="A19" s="18" t="s">
        <v>27</v>
      </c>
      <c r="B19" s="18" t="s">
        <v>161</v>
      </c>
      <c r="C19" s="41"/>
      <c r="D19" s="76"/>
      <c r="E19" s="76"/>
      <c r="F19" s="76"/>
      <c r="G19" s="76">
        <v>0</v>
      </c>
      <c r="H19" s="76">
        <v>209</v>
      </c>
      <c r="I19" s="196">
        <f>(C22+D22+E22+F22+G22+H22)/6</f>
        <v>28.385252714528338</v>
      </c>
      <c r="J19" s="18" t="s">
        <v>14</v>
      </c>
      <c r="K19" s="18" t="s">
        <v>161</v>
      </c>
      <c r="L19" s="76">
        <v>114</v>
      </c>
      <c r="M19" s="76">
        <v>603</v>
      </c>
      <c r="N19" s="76">
        <v>1131</v>
      </c>
      <c r="O19" s="76">
        <v>2203</v>
      </c>
      <c r="P19" s="76"/>
      <c r="Q19" s="76">
        <v>2647</v>
      </c>
      <c r="R19" s="196">
        <f>(L22+M22+N22+O22+P22+Q22)/6</f>
        <v>46.611017155078294</v>
      </c>
    </row>
    <row r="20" spans="1:18">
      <c r="A20" s="18"/>
      <c r="B20" s="18" t="s">
        <v>162</v>
      </c>
      <c r="C20" s="41">
        <v>191</v>
      </c>
      <c r="D20" s="76">
        <v>940</v>
      </c>
      <c r="E20" s="76">
        <v>644</v>
      </c>
      <c r="F20" s="76">
        <v>48</v>
      </c>
      <c r="G20" s="76">
        <v>688</v>
      </c>
      <c r="H20" s="76">
        <v>383</v>
      </c>
      <c r="I20" s="196"/>
      <c r="J20" s="18"/>
      <c r="K20" s="18" t="s">
        <v>162</v>
      </c>
      <c r="L20" s="76">
        <v>1065</v>
      </c>
      <c r="M20" s="76">
        <v>52607</v>
      </c>
      <c r="N20" s="76">
        <v>13865</v>
      </c>
      <c r="O20" s="76">
        <v>3919</v>
      </c>
      <c r="P20" s="76">
        <v>7641</v>
      </c>
      <c r="Q20" s="76">
        <v>2939</v>
      </c>
      <c r="R20" s="196"/>
    </row>
    <row r="21" spans="1:18">
      <c r="A21" s="18"/>
      <c r="B21" s="18" t="s">
        <v>163</v>
      </c>
      <c r="C21" s="41">
        <v>2740</v>
      </c>
      <c r="D21" s="76">
        <v>2009</v>
      </c>
      <c r="E21" s="76">
        <v>1902</v>
      </c>
      <c r="F21" s="76">
        <v>1915</v>
      </c>
      <c r="G21" s="76">
        <v>1516</v>
      </c>
      <c r="H21" s="76">
        <v>1701</v>
      </c>
      <c r="I21" s="196"/>
      <c r="J21" s="18"/>
      <c r="K21" s="18" t="s">
        <v>163</v>
      </c>
      <c r="L21" s="76">
        <v>8697</v>
      </c>
      <c r="M21" s="76">
        <v>62045</v>
      </c>
      <c r="N21" s="76">
        <v>24680</v>
      </c>
      <c r="O21" s="76">
        <v>16279</v>
      </c>
      <c r="P21" s="76">
        <v>17583</v>
      </c>
      <c r="Q21" s="76">
        <v>14500</v>
      </c>
      <c r="R21" s="196"/>
    </row>
    <row r="22" spans="1:18">
      <c r="A22" s="18"/>
      <c r="B22" s="18" t="s">
        <v>51</v>
      </c>
      <c r="C22" s="76">
        <f t="shared" ref="C22:H22" si="21">(C20+C19)*100/C21</f>
        <v>6.9708029197080288</v>
      </c>
      <c r="D22" s="76">
        <f t="shared" si="21"/>
        <v>46.789447486311595</v>
      </c>
      <c r="E22" s="76">
        <f t="shared" si="21"/>
        <v>33.859095688748688</v>
      </c>
      <c r="F22" s="76">
        <f t="shared" si="21"/>
        <v>2.5065274151436032</v>
      </c>
      <c r="G22" s="76">
        <f t="shared" si="21"/>
        <v>45.382585751978894</v>
      </c>
      <c r="H22" s="76">
        <f t="shared" si="21"/>
        <v>34.803057025279244</v>
      </c>
      <c r="I22" s="196"/>
      <c r="J22" s="18"/>
      <c r="K22" s="18" t="s">
        <v>51</v>
      </c>
      <c r="L22" s="76">
        <f t="shared" ref="L22:Q22" si="22">(L20+L19)*100/L21</f>
        <v>13.556398758192481</v>
      </c>
      <c r="M22" s="76">
        <f t="shared" si="22"/>
        <v>85.760335240551214</v>
      </c>
      <c r="N22" s="76">
        <f t="shared" si="22"/>
        <v>60.761750405186383</v>
      </c>
      <c r="O22" s="76">
        <f t="shared" si="22"/>
        <v>37.606732600282569</v>
      </c>
      <c r="P22" s="76">
        <f t="shared" si="22"/>
        <v>43.456747995222656</v>
      </c>
      <c r="Q22" s="76">
        <f t="shared" si="22"/>
        <v>38.524137931034481</v>
      </c>
      <c r="R22" s="196"/>
    </row>
    <row r="23" spans="1:18">
      <c r="A23" s="77" t="s">
        <v>29</v>
      </c>
      <c r="B23" s="77" t="s">
        <v>161</v>
      </c>
      <c r="C23" s="79">
        <v>715</v>
      </c>
      <c r="D23" s="79">
        <v>597</v>
      </c>
      <c r="E23" s="79">
        <v>917</v>
      </c>
      <c r="F23" s="79">
        <v>859</v>
      </c>
      <c r="G23" s="79">
        <v>1157</v>
      </c>
      <c r="H23" s="79">
        <v>0</v>
      </c>
      <c r="I23" s="197">
        <f>(C26+D26+E26+F26+G26+H26)/6</f>
        <v>41.065458577090503</v>
      </c>
      <c r="J23" s="77" t="s">
        <v>15</v>
      </c>
      <c r="K23" s="77" t="s">
        <v>161</v>
      </c>
      <c r="L23" s="78"/>
      <c r="M23" s="78">
        <v>129</v>
      </c>
      <c r="N23" s="78">
        <v>120</v>
      </c>
      <c r="O23" s="78">
        <v>758</v>
      </c>
      <c r="P23" s="78">
        <v>467</v>
      </c>
      <c r="Q23" s="78">
        <v>291</v>
      </c>
      <c r="R23" s="197">
        <f>(L26+M26+N26+O26+P26+Q26)/6</f>
        <v>32.807297381266601</v>
      </c>
    </row>
    <row r="24" spans="1:18">
      <c r="A24" s="77"/>
      <c r="B24" s="77" t="s">
        <v>162</v>
      </c>
      <c r="C24" s="79">
        <v>1136</v>
      </c>
      <c r="D24" s="79">
        <v>270</v>
      </c>
      <c r="E24" s="79">
        <v>213</v>
      </c>
      <c r="F24" s="79">
        <v>605</v>
      </c>
      <c r="G24" s="79">
        <v>750</v>
      </c>
      <c r="H24" s="79">
        <v>157</v>
      </c>
      <c r="I24" s="197"/>
      <c r="J24" s="77"/>
      <c r="K24" s="77" t="s">
        <v>162</v>
      </c>
      <c r="L24" s="78">
        <v>815</v>
      </c>
      <c r="M24" s="78">
        <v>502</v>
      </c>
      <c r="N24" s="78">
        <v>339</v>
      </c>
      <c r="O24" s="78">
        <v>274</v>
      </c>
      <c r="P24" s="78">
        <v>2586</v>
      </c>
      <c r="Q24" s="78">
        <v>8166</v>
      </c>
      <c r="R24" s="197"/>
    </row>
    <row r="25" spans="1:18">
      <c r="A25" s="77"/>
      <c r="B25" s="77" t="s">
        <v>163</v>
      </c>
      <c r="C25" s="79">
        <v>3146</v>
      </c>
      <c r="D25" s="79">
        <v>2435</v>
      </c>
      <c r="E25" s="79">
        <v>2704</v>
      </c>
      <c r="F25" s="79">
        <v>3141</v>
      </c>
      <c r="G25" s="79">
        <v>3571</v>
      </c>
      <c r="H25" s="79">
        <v>1547</v>
      </c>
      <c r="I25" s="197"/>
      <c r="J25" s="77"/>
      <c r="K25" s="77" t="s">
        <v>163</v>
      </c>
      <c r="L25" s="78">
        <v>3024</v>
      </c>
      <c r="M25" s="78">
        <v>2859</v>
      </c>
      <c r="N25" s="78">
        <v>4036</v>
      </c>
      <c r="O25" s="78">
        <v>2540</v>
      </c>
      <c r="P25" s="78">
        <v>6226</v>
      </c>
      <c r="Q25" s="78">
        <v>18077</v>
      </c>
      <c r="R25" s="197"/>
    </row>
    <row r="26" spans="1:18">
      <c r="A26" s="77"/>
      <c r="B26" s="77" t="s">
        <v>51</v>
      </c>
      <c r="C26" s="78">
        <f t="shared" ref="C26" si="23">(C24+C23)*100/C25</f>
        <v>58.836617927527016</v>
      </c>
      <c r="D26" s="78">
        <f t="shared" ref="D26" si="24">(D24+D23)*100/D25</f>
        <v>35.605749486652975</v>
      </c>
      <c r="E26" s="78">
        <f t="shared" ref="E26" si="25">(E24+E23)*100/E25</f>
        <v>41.789940828402365</v>
      </c>
      <c r="F26" s="78">
        <f t="shared" ref="F26" si="26">(F24+F23)*100/F25</f>
        <v>46.609360076408784</v>
      </c>
      <c r="G26" s="78">
        <f t="shared" ref="G26" si="27">(G24+G23)*100/G25</f>
        <v>53.402408288994678</v>
      </c>
      <c r="H26" s="78">
        <f t="shared" ref="H26" si="28">(H24+H23)*100/H25</f>
        <v>10.148674854557207</v>
      </c>
      <c r="I26" s="197"/>
      <c r="J26" s="77"/>
      <c r="K26" s="77" t="s">
        <v>51</v>
      </c>
      <c r="L26" s="78">
        <f t="shared" ref="L26" si="29">(L24+L23)*100/L25</f>
        <v>26.951058201058203</v>
      </c>
      <c r="M26" s="78">
        <f t="shared" ref="M26" si="30">(M24+M23)*100/M25</f>
        <v>22.070654074851348</v>
      </c>
      <c r="N26" s="78">
        <f t="shared" ref="N26" si="31">(N24+N23)*100/N25</f>
        <v>11.372646184340931</v>
      </c>
      <c r="O26" s="78">
        <f t="shared" ref="O26" si="32">(O24+O23)*100/O25</f>
        <v>40.629921259842519</v>
      </c>
      <c r="P26" s="78">
        <f t="shared" ref="P26" si="33">(P24+P23)*100/P25</f>
        <v>49.036299389656278</v>
      </c>
      <c r="Q26" s="78">
        <f t="shared" ref="Q26" si="34">(Q24+Q23)*100/Q25</f>
        <v>46.783205177850306</v>
      </c>
      <c r="R26" s="197"/>
    </row>
    <row r="27" spans="1:18">
      <c r="A27" s="18" t="s">
        <v>30</v>
      </c>
      <c r="B27" s="18" t="s">
        <v>161</v>
      </c>
      <c r="C27" s="75">
        <v>637</v>
      </c>
      <c r="D27" s="75">
        <v>0</v>
      </c>
      <c r="E27" s="75">
        <v>395</v>
      </c>
      <c r="F27" s="75">
        <v>1167</v>
      </c>
      <c r="G27" s="75">
        <v>0</v>
      </c>
      <c r="H27" s="75">
        <v>479</v>
      </c>
      <c r="I27" s="196">
        <f>(C30+D30+E30+F30+G30+H30)/6</f>
        <v>26.59720166799163</v>
      </c>
      <c r="J27" s="18" t="s">
        <v>17</v>
      </c>
      <c r="K27" s="18" t="s">
        <v>161</v>
      </c>
      <c r="L27" s="75">
        <v>292</v>
      </c>
      <c r="M27" s="75">
        <v>195</v>
      </c>
      <c r="N27" s="75">
        <v>0</v>
      </c>
      <c r="O27" s="75">
        <v>0</v>
      </c>
      <c r="P27" s="75">
        <v>889</v>
      </c>
      <c r="Q27" s="75">
        <v>0</v>
      </c>
      <c r="R27" s="196">
        <f>(L30+M30+N30+O30+P30+Q30)/6</f>
        <v>41.318369898127322</v>
      </c>
    </row>
    <row r="28" spans="1:18">
      <c r="A28" s="18"/>
      <c r="B28" s="18" t="s">
        <v>162</v>
      </c>
      <c r="C28" s="75">
        <v>1200</v>
      </c>
      <c r="D28" s="75">
        <v>0</v>
      </c>
      <c r="E28" s="75">
        <v>24</v>
      </c>
      <c r="F28" s="75">
        <v>314</v>
      </c>
      <c r="G28" s="75">
        <v>0</v>
      </c>
      <c r="H28" s="75">
        <v>0</v>
      </c>
      <c r="I28" s="196"/>
      <c r="J28" s="18"/>
      <c r="K28" s="18" t="s">
        <v>162</v>
      </c>
      <c r="L28" s="75">
        <v>14074</v>
      </c>
      <c r="M28" s="75">
        <v>8328</v>
      </c>
      <c r="N28" s="75">
        <v>14429</v>
      </c>
      <c r="O28" s="75">
        <v>654</v>
      </c>
      <c r="P28" s="75">
        <v>7765</v>
      </c>
      <c r="Q28" s="75">
        <v>2315</v>
      </c>
      <c r="R28" s="196"/>
    </row>
    <row r="29" spans="1:18">
      <c r="A29" s="18"/>
      <c r="B29" s="18" t="s">
        <v>163</v>
      </c>
      <c r="C29" s="75">
        <v>2923</v>
      </c>
      <c r="D29" s="75">
        <v>1411</v>
      </c>
      <c r="E29" s="75">
        <v>1900</v>
      </c>
      <c r="F29" s="75">
        <v>3009</v>
      </c>
      <c r="G29" s="75">
        <v>3359</v>
      </c>
      <c r="H29" s="75">
        <v>1881</v>
      </c>
      <c r="I29" s="196"/>
      <c r="J29" s="18"/>
      <c r="K29" s="18" t="s">
        <v>163</v>
      </c>
      <c r="L29" s="75">
        <v>21696</v>
      </c>
      <c r="M29" s="75">
        <v>23721</v>
      </c>
      <c r="N29" s="75">
        <v>23427</v>
      </c>
      <c r="O29" s="75">
        <v>8410</v>
      </c>
      <c r="P29" s="75">
        <v>15647</v>
      </c>
      <c r="Q29" s="75">
        <v>10977</v>
      </c>
      <c r="R29" s="196"/>
    </row>
    <row r="30" spans="1:18">
      <c r="A30" s="18"/>
      <c r="B30" s="18" t="s">
        <v>51</v>
      </c>
      <c r="C30" s="76">
        <f t="shared" ref="C30:H30" si="35">(C28+C27)*100/C29</f>
        <v>62.846390694491959</v>
      </c>
      <c r="D30" s="76">
        <f t="shared" si="35"/>
        <v>0</v>
      </c>
      <c r="E30" s="76">
        <f t="shared" si="35"/>
        <v>22.05263157894737</v>
      </c>
      <c r="F30" s="76">
        <f t="shared" si="35"/>
        <v>49.219009637753409</v>
      </c>
      <c r="G30" s="76">
        <f t="shared" si="35"/>
        <v>0</v>
      </c>
      <c r="H30" s="76">
        <f t="shared" si="35"/>
        <v>25.465178096757043</v>
      </c>
      <c r="I30" s="196"/>
      <c r="J30" s="18"/>
      <c r="K30" s="18" t="s">
        <v>51</v>
      </c>
      <c r="L30" s="76">
        <f t="shared" ref="L30:Q30" si="36">(L28+L27)*100/L29</f>
        <v>66.214970501474923</v>
      </c>
      <c r="M30" s="76">
        <f t="shared" si="36"/>
        <v>35.930188440622231</v>
      </c>
      <c r="N30" s="76">
        <f t="shared" si="36"/>
        <v>61.591326247492212</v>
      </c>
      <c r="O30" s="76">
        <f t="shared" si="36"/>
        <v>7.776456599286564</v>
      </c>
      <c r="P30" s="76">
        <f t="shared" si="36"/>
        <v>55.307726720777147</v>
      </c>
      <c r="Q30" s="76">
        <f t="shared" si="36"/>
        <v>21.089550879110867</v>
      </c>
      <c r="R30" s="196"/>
    </row>
    <row r="31" spans="1:18">
      <c r="A31" s="77" t="s">
        <v>3</v>
      </c>
      <c r="B31" s="77" t="s">
        <v>161</v>
      </c>
      <c r="C31" s="78"/>
      <c r="D31" s="78"/>
      <c r="E31" s="78"/>
      <c r="F31" s="78"/>
      <c r="G31" s="78"/>
      <c r="H31" s="78"/>
      <c r="I31" s="197">
        <f>(C34+D34+E34+F34+G34+H34)/6</f>
        <v>56.480259493341087</v>
      </c>
      <c r="J31" s="77" t="s">
        <v>16</v>
      </c>
      <c r="K31" s="77" t="s">
        <v>161</v>
      </c>
      <c r="L31" s="78">
        <v>28</v>
      </c>
      <c r="M31" s="78">
        <v>573</v>
      </c>
      <c r="N31" s="78">
        <v>33</v>
      </c>
      <c r="O31" s="78">
        <v>37</v>
      </c>
      <c r="P31" s="78">
        <v>1102</v>
      </c>
      <c r="Q31" s="78">
        <v>1613</v>
      </c>
      <c r="R31" s="197">
        <f>(L34+M34+N34+O34+P34+Q34)/6</f>
        <v>24.401357344043163</v>
      </c>
    </row>
    <row r="32" spans="1:18">
      <c r="A32" s="77"/>
      <c r="B32" s="77" t="s">
        <v>162</v>
      </c>
      <c r="C32" s="80">
        <v>8162</v>
      </c>
      <c r="D32" s="78">
        <v>4406</v>
      </c>
      <c r="E32" s="78">
        <v>13477</v>
      </c>
      <c r="F32" s="78">
        <v>1025</v>
      </c>
      <c r="G32" s="78">
        <v>8071</v>
      </c>
      <c r="H32" s="78">
        <v>25160</v>
      </c>
      <c r="I32" s="197"/>
      <c r="J32" s="77"/>
      <c r="K32" s="77" t="s">
        <v>162</v>
      </c>
      <c r="L32" s="78">
        <v>14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197"/>
    </row>
    <row r="33" spans="1:18">
      <c r="A33" s="77"/>
      <c r="B33" s="77" t="s">
        <v>163</v>
      </c>
      <c r="C33" s="80">
        <v>15031</v>
      </c>
      <c r="D33" s="78">
        <v>8928</v>
      </c>
      <c r="E33" s="78">
        <v>17969</v>
      </c>
      <c r="F33" s="78">
        <v>5213</v>
      </c>
      <c r="G33" s="78">
        <v>13100</v>
      </c>
      <c r="H33" s="78">
        <v>31866</v>
      </c>
      <c r="I33" s="197"/>
      <c r="J33" s="77"/>
      <c r="K33" s="77" t="s">
        <v>163</v>
      </c>
      <c r="L33" s="78">
        <v>997</v>
      </c>
      <c r="M33" s="78">
        <v>1652</v>
      </c>
      <c r="N33" s="78">
        <v>1179</v>
      </c>
      <c r="O33" s="78">
        <v>1353</v>
      </c>
      <c r="P33" s="78">
        <v>2340</v>
      </c>
      <c r="Q33" s="78">
        <v>2939</v>
      </c>
      <c r="R33" s="197"/>
    </row>
    <row r="34" spans="1:18">
      <c r="A34" s="77"/>
      <c r="B34" s="77" t="s">
        <v>51</v>
      </c>
      <c r="C34" s="78">
        <f t="shared" ref="C34" si="37">(C32+C31)*100/C33</f>
        <v>54.301111037189806</v>
      </c>
      <c r="D34" s="78">
        <f t="shared" ref="D34" si="38">(D32+D31)*100/D33</f>
        <v>49.350358422939067</v>
      </c>
      <c r="E34" s="78">
        <f t="shared" ref="E34" si="39">(E32+E31)*100/E33</f>
        <v>75.001391284990817</v>
      </c>
      <c r="F34" s="78">
        <f t="shared" ref="F34" si="40">(F32+F31)*100/F33</f>
        <v>19.662382505275275</v>
      </c>
      <c r="G34" s="78">
        <f t="shared" ref="G34" si="41">(G32+G31)*100/G33</f>
        <v>61.610687022900763</v>
      </c>
      <c r="H34" s="78">
        <f t="shared" ref="H34" si="42">(H32+H31)*100/H33</f>
        <v>78.955626686750776</v>
      </c>
      <c r="I34" s="197"/>
      <c r="J34" s="77"/>
      <c r="K34" s="77" t="s">
        <v>51</v>
      </c>
      <c r="L34" s="78">
        <f t="shared" ref="L34" si="43">(L32+L31)*100/L33</f>
        <v>4.212637913741224</v>
      </c>
      <c r="M34" s="78">
        <f t="shared" ref="M34" si="44">(M32+M31)*100/M33</f>
        <v>34.685230024213077</v>
      </c>
      <c r="N34" s="78">
        <f t="shared" ref="N34" si="45">(N32+N31)*100/N33</f>
        <v>2.7989821882951653</v>
      </c>
      <c r="O34" s="78">
        <f t="shared" ref="O34" si="46">(O32+O31)*100/O33</f>
        <v>2.7346637102734666</v>
      </c>
      <c r="P34" s="78">
        <f t="shared" ref="P34" si="47">(P32+P31)*100/P33</f>
        <v>47.094017094017097</v>
      </c>
      <c r="Q34" s="78">
        <f t="shared" ref="Q34" si="48">(Q32+Q31)*100/Q33</f>
        <v>54.882613133718955</v>
      </c>
      <c r="R34" s="197"/>
    </row>
    <row r="35" spans="1:18">
      <c r="A35" s="18" t="s">
        <v>25</v>
      </c>
      <c r="B35" s="18" t="s">
        <v>161</v>
      </c>
      <c r="C35" s="75">
        <v>213</v>
      </c>
      <c r="D35" s="75">
        <v>484</v>
      </c>
      <c r="E35" s="75">
        <v>1586</v>
      </c>
      <c r="F35" s="75">
        <v>44</v>
      </c>
      <c r="G35" s="75">
        <v>615</v>
      </c>
      <c r="H35" s="75">
        <v>109</v>
      </c>
      <c r="I35" s="196">
        <f>(C38+D38+E38+F38+G38+H38)/6</f>
        <v>27.875028014647516</v>
      </c>
      <c r="J35" s="18" t="s">
        <v>18</v>
      </c>
      <c r="K35" s="18" t="s">
        <v>161</v>
      </c>
      <c r="L35" s="76">
        <v>1740</v>
      </c>
      <c r="M35" s="76">
        <v>298</v>
      </c>
      <c r="N35" s="76">
        <v>647</v>
      </c>
      <c r="O35" s="76">
        <v>687</v>
      </c>
      <c r="P35" s="76">
        <v>1022</v>
      </c>
      <c r="Q35" s="76">
        <v>139</v>
      </c>
      <c r="R35" s="196">
        <f>(L38+M38+N38+O38+P38+Q38)/6</f>
        <v>21.339165910123956</v>
      </c>
    </row>
    <row r="36" spans="1:18">
      <c r="A36" s="18"/>
      <c r="B36" s="18" t="s">
        <v>162</v>
      </c>
      <c r="C36" s="75">
        <v>504</v>
      </c>
      <c r="D36" s="75">
        <v>3295</v>
      </c>
      <c r="E36" s="75">
        <v>1969</v>
      </c>
      <c r="F36" s="75">
        <v>1531</v>
      </c>
      <c r="G36" s="75">
        <v>1989</v>
      </c>
      <c r="H36" s="75">
        <v>2474</v>
      </c>
      <c r="I36" s="196"/>
      <c r="J36" s="18"/>
      <c r="K36" s="18" t="s">
        <v>162</v>
      </c>
      <c r="L36" s="76">
        <v>155</v>
      </c>
      <c r="M36" s="76">
        <v>59</v>
      </c>
      <c r="N36" s="76">
        <v>0</v>
      </c>
      <c r="O36" s="76">
        <v>499</v>
      </c>
      <c r="P36" s="76">
        <v>0</v>
      </c>
      <c r="Q36" s="76">
        <v>0</v>
      </c>
      <c r="R36" s="196"/>
    </row>
    <row r="37" spans="1:18">
      <c r="A37" s="18"/>
      <c r="B37" s="18" t="s">
        <v>163</v>
      </c>
      <c r="C37" s="75">
        <v>11391</v>
      </c>
      <c r="D37" s="75">
        <v>10114</v>
      </c>
      <c r="E37" s="75">
        <v>9750</v>
      </c>
      <c r="F37" s="75">
        <v>6457</v>
      </c>
      <c r="G37" s="75">
        <v>8203</v>
      </c>
      <c r="H37" s="75">
        <v>8334</v>
      </c>
      <c r="I37" s="196"/>
      <c r="J37" s="18"/>
      <c r="K37" s="18" t="s">
        <v>163</v>
      </c>
      <c r="L37" s="76">
        <v>4788</v>
      </c>
      <c r="M37" s="76">
        <v>3004</v>
      </c>
      <c r="N37" s="76">
        <v>3318</v>
      </c>
      <c r="O37" s="76">
        <v>4201</v>
      </c>
      <c r="P37" s="76">
        <v>4162</v>
      </c>
      <c r="Q37" s="76">
        <v>3243</v>
      </c>
      <c r="R37" s="196"/>
    </row>
    <row r="38" spans="1:18">
      <c r="A38" s="18"/>
      <c r="B38" s="18" t="s">
        <v>51</v>
      </c>
      <c r="C38" s="76">
        <f t="shared" ref="C38:H38" si="49">(C36+C35)*100/C37</f>
        <v>6.2944429813010272</v>
      </c>
      <c r="D38" s="76">
        <f t="shared" si="49"/>
        <v>37.364049831916155</v>
      </c>
      <c r="E38" s="76">
        <f t="shared" si="49"/>
        <v>36.46153846153846</v>
      </c>
      <c r="F38" s="76">
        <f t="shared" si="49"/>
        <v>24.392132569304632</v>
      </c>
      <c r="G38" s="76">
        <f t="shared" si="49"/>
        <v>31.744483725466292</v>
      </c>
      <c r="H38" s="76">
        <f t="shared" si="49"/>
        <v>30.99352051835853</v>
      </c>
      <c r="I38" s="196"/>
      <c r="J38" s="18"/>
      <c r="K38" s="18" t="s">
        <v>51</v>
      </c>
      <c r="L38" s="76">
        <f t="shared" ref="L38:Q38" si="50">(L36+L35)*100/L37</f>
        <v>39.578111946532999</v>
      </c>
      <c r="M38" s="76">
        <f t="shared" si="50"/>
        <v>11.884154460719042</v>
      </c>
      <c r="N38" s="76">
        <f t="shared" si="50"/>
        <v>19.499698613622666</v>
      </c>
      <c r="O38" s="76">
        <f t="shared" si="50"/>
        <v>28.231373482504164</v>
      </c>
      <c r="P38" s="76">
        <f t="shared" si="50"/>
        <v>24.555502162421913</v>
      </c>
      <c r="Q38" s="76">
        <f t="shared" si="50"/>
        <v>4.2861547949429539</v>
      </c>
      <c r="R38" s="196"/>
    </row>
    <row r="39" spans="1:18" s="15" customFormat="1" ht="22.95" customHeight="1">
      <c r="A39" s="74" t="s">
        <v>34</v>
      </c>
      <c r="B39" s="74"/>
      <c r="C39" s="45">
        <v>2008</v>
      </c>
      <c r="D39" s="45">
        <v>2009</v>
      </c>
      <c r="E39" s="45">
        <v>2010</v>
      </c>
      <c r="F39" s="45">
        <v>2011</v>
      </c>
      <c r="G39" s="45">
        <v>2012</v>
      </c>
      <c r="H39" s="45">
        <v>2013</v>
      </c>
      <c r="I39" s="45" t="s">
        <v>164</v>
      </c>
      <c r="J39" s="74" t="s">
        <v>34</v>
      </c>
      <c r="K39" s="74"/>
      <c r="L39" s="45">
        <v>2008</v>
      </c>
      <c r="M39" s="45">
        <v>2009</v>
      </c>
      <c r="N39" s="45">
        <v>2010</v>
      </c>
      <c r="O39" s="45">
        <v>2011</v>
      </c>
      <c r="P39" s="45">
        <v>2012</v>
      </c>
      <c r="Q39" s="45">
        <v>2013</v>
      </c>
      <c r="R39" s="45" t="s">
        <v>164</v>
      </c>
    </row>
    <row r="40" spans="1:18">
      <c r="A40" s="77" t="s">
        <v>31</v>
      </c>
      <c r="B40" s="77" t="s">
        <v>161</v>
      </c>
      <c r="C40" s="79">
        <v>390</v>
      </c>
      <c r="D40" s="79">
        <v>0</v>
      </c>
      <c r="E40" s="79">
        <v>0</v>
      </c>
      <c r="F40" s="79">
        <v>0</v>
      </c>
      <c r="G40" s="79">
        <v>0</v>
      </c>
      <c r="H40" s="79">
        <v>38</v>
      </c>
      <c r="I40" s="197">
        <f>(C43+D43+E43+F43+G43+H43)/6</f>
        <v>46.171394229786209</v>
      </c>
      <c r="J40" s="77" t="s">
        <v>24</v>
      </c>
      <c r="K40" s="77" t="s">
        <v>161</v>
      </c>
      <c r="L40" s="78">
        <v>269</v>
      </c>
      <c r="M40" s="78">
        <v>0</v>
      </c>
      <c r="N40" s="78">
        <v>120</v>
      </c>
      <c r="O40" s="78">
        <v>192</v>
      </c>
      <c r="P40" s="78">
        <v>86</v>
      </c>
      <c r="Q40" s="78">
        <v>39</v>
      </c>
      <c r="R40" s="197">
        <f>(L43+M43+N43+O43+P43+Q43)/6</f>
        <v>26.046758638318479</v>
      </c>
    </row>
    <row r="41" spans="1:18">
      <c r="A41" s="77"/>
      <c r="B41" s="77" t="s">
        <v>162</v>
      </c>
      <c r="C41" s="79">
        <v>177</v>
      </c>
      <c r="D41" s="79">
        <v>3790</v>
      </c>
      <c r="E41" s="79">
        <v>4045</v>
      </c>
      <c r="F41" s="79">
        <v>322</v>
      </c>
      <c r="G41" s="79">
        <v>312</v>
      </c>
      <c r="H41" s="79">
        <v>317</v>
      </c>
      <c r="I41" s="197"/>
      <c r="J41" s="77"/>
      <c r="K41" s="77" t="s">
        <v>162</v>
      </c>
      <c r="L41" s="78">
        <v>172</v>
      </c>
      <c r="M41" s="78">
        <v>67</v>
      </c>
      <c r="N41" s="78">
        <v>62</v>
      </c>
      <c r="O41" s="78">
        <v>60</v>
      </c>
      <c r="P41" s="78">
        <v>3458</v>
      </c>
      <c r="Q41" s="78">
        <v>690</v>
      </c>
      <c r="R41" s="197"/>
    </row>
    <row r="42" spans="1:18">
      <c r="A42" s="77"/>
      <c r="B42" s="77" t="s">
        <v>163</v>
      </c>
      <c r="C42" s="79">
        <v>1521</v>
      </c>
      <c r="D42" s="79">
        <v>4616</v>
      </c>
      <c r="E42" s="79">
        <v>5028</v>
      </c>
      <c r="F42" s="79">
        <v>1213</v>
      </c>
      <c r="G42" s="79">
        <v>1391</v>
      </c>
      <c r="H42" s="79">
        <v>1258</v>
      </c>
      <c r="I42" s="197"/>
      <c r="J42" s="77"/>
      <c r="K42" s="77" t="s">
        <v>163</v>
      </c>
      <c r="L42" s="78">
        <v>1698</v>
      </c>
      <c r="M42" s="78">
        <v>2796</v>
      </c>
      <c r="N42" s="78">
        <v>1963</v>
      </c>
      <c r="O42" s="78">
        <v>1736</v>
      </c>
      <c r="P42" s="78">
        <v>4910</v>
      </c>
      <c r="Q42" s="78">
        <v>2282</v>
      </c>
      <c r="R42" s="197"/>
    </row>
    <row r="43" spans="1:18">
      <c r="A43" s="77"/>
      <c r="B43" s="77" t="s">
        <v>51</v>
      </c>
      <c r="C43" s="78">
        <f t="shared" ref="C43" si="51">(C41+C40)*100/C42</f>
        <v>37.278106508875737</v>
      </c>
      <c r="D43" s="78">
        <f t="shared" ref="D43" si="52">(D41+D40)*100/D42</f>
        <v>82.105719237435011</v>
      </c>
      <c r="E43" s="78">
        <f t="shared" ref="E43" si="53">(E41+E40)*100/E42</f>
        <v>80.449482895783618</v>
      </c>
      <c r="F43" s="78">
        <f t="shared" ref="F43" si="54">(F41+F40)*100/F42</f>
        <v>26.545754328112118</v>
      </c>
      <c r="G43" s="78">
        <f t="shared" ref="G43" si="55">(G41+G40)*100/G42</f>
        <v>22.429906542056074</v>
      </c>
      <c r="H43" s="78">
        <f t="shared" ref="H43" si="56">(H41+H40)*100/H42</f>
        <v>28.21939586645469</v>
      </c>
      <c r="I43" s="197"/>
      <c r="J43" s="77"/>
      <c r="K43" s="77" t="s">
        <v>51</v>
      </c>
      <c r="L43" s="78">
        <f t="shared" ref="L43" si="57">(L41+L40)*100/L42</f>
        <v>25.971731448763251</v>
      </c>
      <c r="M43" s="78">
        <f t="shared" ref="M43" si="58">(M41+M40)*100/M42</f>
        <v>2.396280400572246</v>
      </c>
      <c r="N43" s="78">
        <f t="shared" ref="N43" si="59">(N41+N40)*100/N42</f>
        <v>9.2715231788079464</v>
      </c>
      <c r="O43" s="78">
        <f t="shared" ref="O43" si="60">(O41+O40)*100/O42</f>
        <v>14.516129032258064</v>
      </c>
      <c r="P43" s="78">
        <f t="shared" ref="P43" si="61">(P41+P40)*100/P42</f>
        <v>72.17922606924644</v>
      </c>
      <c r="Q43" s="78">
        <f t="shared" ref="Q43" si="62">(Q41+Q40)*100/Q42</f>
        <v>31.945661700262928</v>
      </c>
      <c r="R43" s="197"/>
    </row>
    <row r="44" spans="1:18">
      <c r="A44" s="18" t="s">
        <v>4</v>
      </c>
      <c r="B44" s="18" t="s">
        <v>161</v>
      </c>
      <c r="C44" s="76">
        <v>42</v>
      </c>
      <c r="D44" s="76">
        <v>1747</v>
      </c>
      <c r="E44" s="76">
        <v>450</v>
      </c>
      <c r="F44" s="76">
        <v>0</v>
      </c>
      <c r="G44" s="76">
        <v>36</v>
      </c>
      <c r="H44" s="76">
        <v>0</v>
      </c>
      <c r="I44" s="196">
        <f>(C47+D47+E47+F47+G47+H47)/6</f>
        <v>18.747638709396245</v>
      </c>
      <c r="J44" s="18" t="s">
        <v>19</v>
      </c>
      <c r="K44" s="18" t="s">
        <v>161</v>
      </c>
      <c r="L44" s="76">
        <v>157</v>
      </c>
      <c r="M44" s="76">
        <v>919</v>
      </c>
      <c r="N44" s="76"/>
      <c r="O44" s="76"/>
      <c r="P44" s="76">
        <v>1224</v>
      </c>
      <c r="Q44" s="76">
        <v>411</v>
      </c>
      <c r="R44" s="196">
        <f>(L47+M47+N47+O47+P47+Q47)/6</f>
        <v>30.820558943760833</v>
      </c>
    </row>
    <row r="45" spans="1:18">
      <c r="A45" s="18"/>
      <c r="B45" s="18" t="s">
        <v>162</v>
      </c>
      <c r="C45" s="76">
        <v>7</v>
      </c>
      <c r="D45" s="76">
        <v>0</v>
      </c>
      <c r="E45" s="76">
        <v>44</v>
      </c>
      <c r="F45" s="76">
        <v>30</v>
      </c>
      <c r="G45" s="76">
        <v>625</v>
      </c>
      <c r="H45" s="76">
        <v>108</v>
      </c>
      <c r="I45" s="196"/>
      <c r="J45" s="18"/>
      <c r="K45" s="18" t="s">
        <v>162</v>
      </c>
      <c r="L45" s="76">
        <v>4604</v>
      </c>
      <c r="M45" s="76">
        <v>1123</v>
      </c>
      <c r="N45" s="76">
        <v>3490</v>
      </c>
      <c r="O45" s="76">
        <v>1872</v>
      </c>
      <c r="P45" s="76">
        <v>1000</v>
      </c>
      <c r="Q45" s="76">
        <v>525</v>
      </c>
      <c r="R45" s="196"/>
    </row>
    <row r="46" spans="1:18">
      <c r="A46" s="18"/>
      <c r="B46" s="18" t="s">
        <v>163</v>
      </c>
      <c r="C46" s="76">
        <v>1375</v>
      </c>
      <c r="D46" s="76">
        <v>3185</v>
      </c>
      <c r="E46" s="76">
        <v>1634</v>
      </c>
      <c r="F46" s="76">
        <v>1604</v>
      </c>
      <c r="G46" s="76">
        <v>4051</v>
      </c>
      <c r="H46" s="76">
        <v>1911</v>
      </c>
      <c r="I46" s="196"/>
      <c r="J46" s="18"/>
      <c r="K46" s="18" t="s">
        <v>163</v>
      </c>
      <c r="L46" s="76">
        <v>8638</v>
      </c>
      <c r="M46" s="76">
        <v>7065</v>
      </c>
      <c r="N46" s="76">
        <v>11966</v>
      </c>
      <c r="O46" s="76">
        <v>5989</v>
      </c>
      <c r="P46" s="76">
        <v>8872</v>
      </c>
      <c r="Q46" s="76">
        <v>6073</v>
      </c>
      <c r="R46" s="196"/>
    </row>
    <row r="47" spans="1:18">
      <c r="A47" s="18"/>
      <c r="B47" s="18" t="s">
        <v>51</v>
      </c>
      <c r="C47" s="76">
        <f t="shared" ref="C47:H47" si="63">(C45+C44)*100/C46</f>
        <v>3.5636363636363635</v>
      </c>
      <c r="D47" s="76">
        <f t="shared" si="63"/>
        <v>54.850863422291994</v>
      </c>
      <c r="E47" s="76">
        <f t="shared" si="63"/>
        <v>30.232558139534884</v>
      </c>
      <c r="F47" s="76">
        <f t="shared" si="63"/>
        <v>1.8703241895261846</v>
      </c>
      <c r="G47" s="76">
        <f t="shared" si="63"/>
        <v>16.31695877561096</v>
      </c>
      <c r="H47" s="76">
        <f t="shared" si="63"/>
        <v>5.6514913657770798</v>
      </c>
      <c r="I47" s="196"/>
      <c r="J47" s="18"/>
      <c r="K47" s="18" t="s">
        <v>51</v>
      </c>
      <c r="L47" s="76">
        <f t="shared" ref="L47:Q47" si="64">(L45+L44)*100/L46</f>
        <v>55.116925214169946</v>
      </c>
      <c r="M47" s="76">
        <f t="shared" si="64"/>
        <v>28.903043170559094</v>
      </c>
      <c r="N47" s="76">
        <f t="shared" si="64"/>
        <v>29.165970249038942</v>
      </c>
      <c r="O47" s="76">
        <f t="shared" si="64"/>
        <v>31.257305059275339</v>
      </c>
      <c r="P47" s="76">
        <f t="shared" si="64"/>
        <v>25.067628494138862</v>
      </c>
      <c r="Q47" s="76">
        <f t="shared" si="64"/>
        <v>15.412481475382842</v>
      </c>
      <c r="R47" s="196"/>
    </row>
    <row r="48" spans="1:18">
      <c r="A48" s="77" t="s">
        <v>5</v>
      </c>
      <c r="B48" s="77" t="s">
        <v>161</v>
      </c>
      <c r="C48" s="78">
        <v>204</v>
      </c>
      <c r="D48" s="78">
        <v>0</v>
      </c>
      <c r="E48" s="78">
        <v>0</v>
      </c>
      <c r="F48" s="78">
        <v>816</v>
      </c>
      <c r="G48" s="78">
        <v>467</v>
      </c>
      <c r="H48" s="78">
        <v>390</v>
      </c>
      <c r="I48" s="197">
        <f>(C51+D51+E51+F51+G51+H51)/6</f>
        <v>23.012985694832651</v>
      </c>
      <c r="J48" s="77" t="s">
        <v>32</v>
      </c>
      <c r="K48" s="77" t="s">
        <v>161</v>
      </c>
      <c r="L48" s="79">
        <v>76</v>
      </c>
      <c r="M48" s="79">
        <v>1188</v>
      </c>
      <c r="N48" s="79">
        <v>1139</v>
      </c>
      <c r="O48" s="79">
        <v>447</v>
      </c>
      <c r="P48" s="79">
        <v>1247</v>
      </c>
      <c r="Q48" s="79">
        <v>1057</v>
      </c>
      <c r="R48" s="197">
        <f>(L51+M51+N51+O51+P51+Q51)/6</f>
        <v>24.630279528003317</v>
      </c>
    </row>
    <row r="49" spans="1:18">
      <c r="A49" s="77"/>
      <c r="B49" s="77" t="s">
        <v>162</v>
      </c>
      <c r="C49" s="78">
        <v>1324</v>
      </c>
      <c r="D49" s="78">
        <v>879</v>
      </c>
      <c r="E49" s="78">
        <v>1192</v>
      </c>
      <c r="F49" s="78">
        <v>344</v>
      </c>
      <c r="G49" s="78">
        <v>92</v>
      </c>
      <c r="H49" s="78">
        <v>877</v>
      </c>
      <c r="I49" s="197"/>
      <c r="J49" s="77"/>
      <c r="K49" s="77" t="s">
        <v>162</v>
      </c>
      <c r="L49" s="79">
        <v>1400</v>
      </c>
      <c r="M49" s="79">
        <v>5325</v>
      </c>
      <c r="N49" s="79">
        <v>1261</v>
      </c>
      <c r="O49" s="79">
        <v>1587</v>
      </c>
      <c r="P49" s="79">
        <v>1933</v>
      </c>
      <c r="Q49" s="79">
        <v>6935</v>
      </c>
      <c r="R49" s="197"/>
    </row>
    <row r="50" spans="1:18">
      <c r="A50" s="77"/>
      <c r="B50" s="77" t="s">
        <v>163</v>
      </c>
      <c r="C50" s="78">
        <v>4752</v>
      </c>
      <c r="D50" s="78">
        <v>4042</v>
      </c>
      <c r="E50" s="78">
        <v>4856</v>
      </c>
      <c r="F50" s="78">
        <v>4971</v>
      </c>
      <c r="G50" s="78">
        <v>4483</v>
      </c>
      <c r="H50" s="78">
        <v>5318</v>
      </c>
      <c r="I50" s="197"/>
      <c r="J50" s="77"/>
      <c r="K50" s="77" t="s">
        <v>163</v>
      </c>
      <c r="L50" s="79">
        <v>13204</v>
      </c>
      <c r="M50" s="79">
        <v>18326</v>
      </c>
      <c r="N50" s="79">
        <v>12188</v>
      </c>
      <c r="O50" s="79">
        <v>14540</v>
      </c>
      <c r="P50" s="79">
        <v>13032</v>
      </c>
      <c r="Q50" s="79">
        <v>18594</v>
      </c>
      <c r="R50" s="197"/>
    </row>
    <row r="51" spans="1:18">
      <c r="A51" s="77"/>
      <c r="B51" s="77" t="s">
        <v>51</v>
      </c>
      <c r="C51" s="78">
        <f t="shared" ref="C51" si="65">(C49+C48)*100/C50</f>
        <v>32.154882154882152</v>
      </c>
      <c r="D51" s="78">
        <f t="shared" ref="D51" si="66">(D49+D48)*100/D50</f>
        <v>21.746660069272636</v>
      </c>
      <c r="E51" s="78">
        <f t="shared" ref="E51" si="67">(E49+E48)*100/E50</f>
        <v>24.546952224052717</v>
      </c>
      <c r="F51" s="78">
        <f t="shared" ref="F51" si="68">(F49+F48)*100/F50</f>
        <v>23.335345001005834</v>
      </c>
      <c r="G51" s="78">
        <f t="shared" ref="G51" si="69">(G49+G48)*100/G50</f>
        <v>12.469328574615213</v>
      </c>
      <c r="H51" s="78">
        <f t="shared" ref="H51" si="70">(H49+H48)*100/H50</f>
        <v>23.824746145167357</v>
      </c>
      <c r="I51" s="197"/>
      <c r="J51" s="77"/>
      <c r="K51" s="77" t="s">
        <v>51</v>
      </c>
      <c r="L51" s="78">
        <f t="shared" ref="L51" si="71">(L49+L48)*100/L50</f>
        <v>11.178430778551954</v>
      </c>
      <c r="M51" s="78">
        <f t="shared" ref="M51" si="72">(M49+M48)*100/M50</f>
        <v>35.539670413619994</v>
      </c>
      <c r="N51" s="78">
        <f t="shared" ref="N51" si="73">(N49+N48)*100/N50</f>
        <v>19.691499835904168</v>
      </c>
      <c r="O51" s="78">
        <f t="shared" ref="O51" si="74">(O49+O48)*100/O50</f>
        <v>13.988995873452545</v>
      </c>
      <c r="P51" s="78">
        <f t="shared" ref="P51" si="75">(P49+P48)*100/P50</f>
        <v>24.401473296500921</v>
      </c>
      <c r="Q51" s="78">
        <f t="shared" ref="Q51" si="76">(Q49+Q48)*100/Q50</f>
        <v>42.981606969990317</v>
      </c>
      <c r="R51" s="197"/>
    </row>
    <row r="52" spans="1:18">
      <c r="A52" s="18" t="s">
        <v>6</v>
      </c>
      <c r="B52" s="18" t="s">
        <v>161</v>
      </c>
      <c r="C52" s="75">
        <v>57</v>
      </c>
      <c r="D52" s="75">
        <v>246</v>
      </c>
      <c r="E52" s="75">
        <v>225</v>
      </c>
      <c r="F52" s="75">
        <v>1303</v>
      </c>
      <c r="G52" s="75">
        <v>0</v>
      </c>
      <c r="H52" s="75">
        <v>600</v>
      </c>
      <c r="I52" s="196">
        <f>(C55+D55+E55+F55+G55+H55)/6</f>
        <v>42.135585979733641</v>
      </c>
      <c r="J52" s="18" t="s">
        <v>20</v>
      </c>
      <c r="K52" s="18" t="s">
        <v>161</v>
      </c>
      <c r="L52" s="75">
        <v>886</v>
      </c>
      <c r="M52" s="75">
        <v>262</v>
      </c>
      <c r="N52" s="75">
        <v>603</v>
      </c>
      <c r="O52" s="75">
        <v>900</v>
      </c>
      <c r="P52" s="75">
        <v>2313</v>
      </c>
      <c r="Q52" s="75">
        <v>1741</v>
      </c>
      <c r="R52" s="196">
        <f>(L55+M55+N55+O55+P55+Q55)/6</f>
        <v>40.250789157880895</v>
      </c>
    </row>
    <row r="53" spans="1:18">
      <c r="A53" s="18"/>
      <c r="B53" s="18" t="s">
        <v>162</v>
      </c>
      <c r="C53" s="75">
        <v>653</v>
      </c>
      <c r="D53" s="75">
        <v>3570</v>
      </c>
      <c r="E53" s="75">
        <v>1002</v>
      </c>
      <c r="F53" s="75">
        <v>924</v>
      </c>
      <c r="G53" s="75">
        <v>104</v>
      </c>
      <c r="H53" s="75">
        <v>881</v>
      </c>
      <c r="I53" s="196"/>
      <c r="J53" s="18"/>
      <c r="K53" s="18" t="s">
        <v>162</v>
      </c>
      <c r="L53" s="75">
        <v>1568</v>
      </c>
      <c r="M53" s="75">
        <v>6439</v>
      </c>
      <c r="N53" s="75">
        <v>9090</v>
      </c>
      <c r="O53" s="75">
        <v>1711</v>
      </c>
      <c r="P53" s="75">
        <v>1631</v>
      </c>
      <c r="Q53" s="75">
        <v>1075</v>
      </c>
      <c r="R53" s="196"/>
    </row>
    <row r="54" spans="1:18">
      <c r="A54" s="18"/>
      <c r="B54" s="18" t="s">
        <v>163</v>
      </c>
      <c r="C54" s="75">
        <v>1889</v>
      </c>
      <c r="D54" s="75">
        <v>4521</v>
      </c>
      <c r="E54" s="75">
        <v>3092</v>
      </c>
      <c r="F54" s="75">
        <v>4359</v>
      </c>
      <c r="G54" s="75">
        <v>2389</v>
      </c>
      <c r="H54" s="75">
        <v>4149</v>
      </c>
      <c r="I54" s="196"/>
      <c r="J54" s="18"/>
      <c r="K54" s="18" t="s">
        <v>163</v>
      </c>
      <c r="L54" s="75">
        <v>7793</v>
      </c>
      <c r="M54" s="75">
        <v>11924</v>
      </c>
      <c r="N54" s="75">
        <v>15429</v>
      </c>
      <c r="O54" s="75">
        <v>10028</v>
      </c>
      <c r="P54" s="75">
        <v>10676</v>
      </c>
      <c r="Q54" s="75">
        <v>10052</v>
      </c>
      <c r="R54" s="196"/>
    </row>
    <row r="55" spans="1:18">
      <c r="A55" s="18"/>
      <c r="B55" s="18" t="s">
        <v>51</v>
      </c>
      <c r="C55" s="76">
        <f t="shared" ref="C55:H55" si="77">(C53+C52)*100/C54</f>
        <v>37.586024351508733</v>
      </c>
      <c r="D55" s="76">
        <f t="shared" si="77"/>
        <v>84.406104844061048</v>
      </c>
      <c r="E55" s="76">
        <f t="shared" si="77"/>
        <v>39.683053040103495</v>
      </c>
      <c r="F55" s="76">
        <f t="shared" si="77"/>
        <v>51.089699472356045</v>
      </c>
      <c r="G55" s="76">
        <f t="shared" si="77"/>
        <v>4.3532858936793639</v>
      </c>
      <c r="H55" s="76">
        <f t="shared" si="77"/>
        <v>35.695348276693181</v>
      </c>
      <c r="I55" s="196"/>
      <c r="J55" s="18"/>
      <c r="K55" s="18" t="s">
        <v>51</v>
      </c>
      <c r="L55" s="76">
        <f t="shared" ref="L55:Q55" si="78">(L53+L52)*100/L54</f>
        <v>31.489798537148722</v>
      </c>
      <c r="M55" s="76">
        <f t="shared" si="78"/>
        <v>56.197584703119759</v>
      </c>
      <c r="N55" s="76">
        <f t="shared" si="78"/>
        <v>62.823254909585842</v>
      </c>
      <c r="O55" s="76">
        <f t="shared" si="78"/>
        <v>26.037096130833667</v>
      </c>
      <c r="P55" s="76">
        <f t="shared" si="78"/>
        <v>36.942675159235669</v>
      </c>
      <c r="Q55" s="76">
        <f t="shared" si="78"/>
        <v>28.014325507361718</v>
      </c>
      <c r="R55" s="196"/>
    </row>
    <row r="56" spans="1:18">
      <c r="A56" s="77" t="s">
        <v>7</v>
      </c>
      <c r="B56" s="77" t="s">
        <v>161</v>
      </c>
      <c r="C56" s="79">
        <v>9237</v>
      </c>
      <c r="D56" s="79">
        <v>3834</v>
      </c>
      <c r="E56" s="79">
        <v>15667</v>
      </c>
      <c r="F56" s="79">
        <v>12790</v>
      </c>
      <c r="G56" s="79"/>
      <c r="H56" s="79"/>
      <c r="I56" s="197">
        <f>(C59+D59+E59+F59+G59+H59)/6</f>
        <v>12.764836264629094</v>
      </c>
      <c r="J56" s="77" t="s">
        <v>22</v>
      </c>
      <c r="K56" s="77" t="s">
        <v>161</v>
      </c>
      <c r="L56" s="80"/>
      <c r="M56" s="80"/>
      <c r="N56" s="80"/>
      <c r="O56" s="80"/>
      <c r="P56" s="80"/>
      <c r="Q56" s="80"/>
      <c r="R56" s="197">
        <f>(L59+M59+N59+O59+P59+Q59)/6</f>
        <v>12.770729270463788</v>
      </c>
    </row>
    <row r="57" spans="1:18">
      <c r="A57" s="77"/>
      <c r="B57" s="77" t="s">
        <v>162</v>
      </c>
      <c r="C57" s="79">
        <v>35183.599999999999</v>
      </c>
      <c r="D57" s="79">
        <v>50832</v>
      </c>
      <c r="E57" s="79">
        <v>29060</v>
      </c>
      <c r="F57" s="79">
        <v>21148</v>
      </c>
      <c r="G57" s="79">
        <v>21978</v>
      </c>
      <c r="H57" s="79">
        <v>38235</v>
      </c>
      <c r="I57" s="197"/>
      <c r="J57" s="77"/>
      <c r="K57" s="77" t="s">
        <v>162</v>
      </c>
      <c r="L57" s="80">
        <v>369</v>
      </c>
      <c r="M57" s="80">
        <v>470</v>
      </c>
      <c r="N57" s="80">
        <v>537</v>
      </c>
      <c r="O57" s="80">
        <v>380</v>
      </c>
      <c r="P57" s="80">
        <v>96</v>
      </c>
      <c r="Q57" s="80">
        <v>2</v>
      </c>
      <c r="R57" s="197"/>
    </row>
    <row r="58" spans="1:18">
      <c r="A58" s="77"/>
      <c r="B58" s="77" t="s">
        <v>163</v>
      </c>
      <c r="C58" s="79">
        <v>523430</v>
      </c>
      <c r="D58" s="79">
        <v>522846</v>
      </c>
      <c r="E58" s="79">
        <v>494453</v>
      </c>
      <c r="F58" s="79">
        <v>469064</v>
      </c>
      <c r="G58" s="79">
        <v>134947</v>
      </c>
      <c r="H58" s="79">
        <v>152454</v>
      </c>
      <c r="I58" s="197"/>
      <c r="J58" s="77"/>
      <c r="K58" s="77" t="s">
        <v>163</v>
      </c>
      <c r="L58" s="80">
        <v>2446</v>
      </c>
      <c r="M58" s="80">
        <v>2355</v>
      </c>
      <c r="N58" s="80">
        <v>2428</v>
      </c>
      <c r="O58" s="80">
        <v>2342</v>
      </c>
      <c r="P58" s="80">
        <v>3029</v>
      </c>
      <c r="Q58" s="80">
        <v>2890</v>
      </c>
      <c r="R58" s="197"/>
    </row>
    <row r="59" spans="1:18">
      <c r="A59" s="77"/>
      <c r="B59" s="77" t="s">
        <v>51</v>
      </c>
      <c r="C59" s="78">
        <f t="shared" ref="C59" si="79">(C57+C56)*100/C58</f>
        <v>8.4864451789159965</v>
      </c>
      <c r="D59" s="78">
        <f t="shared" ref="D59" si="80">(D57+D56)*100/D58</f>
        <v>10.455468723103936</v>
      </c>
      <c r="E59" s="78">
        <f t="shared" ref="E59" si="81">(E57+E56)*100/E58</f>
        <v>9.0457535903311328</v>
      </c>
      <c r="F59" s="78">
        <f t="shared" ref="F59" si="82">(F57+F56)*100/F58</f>
        <v>7.2352600071632018</v>
      </c>
      <c r="G59" s="78">
        <f t="shared" ref="G59" si="83">(G57+G56)*100/G58</f>
        <v>16.286393917612099</v>
      </c>
      <c r="H59" s="78">
        <f t="shared" ref="H59" si="84">(H57+H56)*100/H58</f>
        <v>25.079696170648194</v>
      </c>
      <c r="I59" s="197"/>
      <c r="J59" s="77"/>
      <c r="K59" s="77" t="s">
        <v>51</v>
      </c>
      <c r="L59" s="78">
        <f t="shared" ref="L59" si="85">(L57+L56)*100/L58</f>
        <v>15.08585445625511</v>
      </c>
      <c r="M59" s="78">
        <f t="shared" ref="M59" si="86">(M57+M56)*100/M58</f>
        <v>19.957537154989385</v>
      </c>
      <c r="N59" s="78">
        <f t="shared" ref="N59" si="87">(N57+N56)*100/N58</f>
        <v>22.116968698517297</v>
      </c>
      <c r="O59" s="78">
        <f t="shared" ref="O59" si="88">(O57+O56)*100/O58</f>
        <v>16.225448334756617</v>
      </c>
      <c r="P59" s="78">
        <f t="shared" ref="P59" si="89">(P57+P56)*100/P58</f>
        <v>3.1693628260151865</v>
      </c>
      <c r="Q59" s="78">
        <f t="shared" ref="Q59" si="90">(Q57+Q56)*100/Q58</f>
        <v>6.9204152249134954E-2</v>
      </c>
      <c r="R59" s="197"/>
    </row>
    <row r="60" spans="1:18">
      <c r="A60" s="18" t="s">
        <v>8</v>
      </c>
      <c r="B60" s="18" t="s">
        <v>161</v>
      </c>
      <c r="C60" s="75"/>
      <c r="D60" s="75">
        <v>156</v>
      </c>
      <c r="E60" s="75">
        <v>67</v>
      </c>
      <c r="F60" s="75">
        <v>303</v>
      </c>
      <c r="G60" s="75">
        <v>276</v>
      </c>
      <c r="H60" s="75">
        <v>0</v>
      </c>
      <c r="I60" s="196">
        <f>(C63+D63+E63+F63+G63+H63)/6</f>
        <v>17.557650765669344</v>
      </c>
      <c r="J60" s="18" t="s">
        <v>23</v>
      </c>
      <c r="K60" s="18" t="s">
        <v>161</v>
      </c>
      <c r="L60" s="41">
        <v>63</v>
      </c>
      <c r="M60" s="41">
        <v>0</v>
      </c>
      <c r="N60" s="41">
        <v>802</v>
      </c>
      <c r="O60" s="41">
        <v>587</v>
      </c>
      <c r="P60" s="41">
        <v>2291</v>
      </c>
      <c r="Q60" s="41">
        <v>113</v>
      </c>
      <c r="R60" s="196">
        <f>(L63+M63+N63+O63+P63+Q63)/6</f>
        <v>28.638732573477114</v>
      </c>
    </row>
    <row r="61" spans="1:18">
      <c r="A61" s="18"/>
      <c r="B61" s="18" t="s">
        <v>162</v>
      </c>
      <c r="C61" s="41">
        <v>34</v>
      </c>
      <c r="D61" s="41">
        <v>25</v>
      </c>
      <c r="E61" s="76">
        <v>1</v>
      </c>
      <c r="F61" s="76">
        <v>0</v>
      </c>
      <c r="G61" s="76">
        <v>338</v>
      </c>
      <c r="H61" s="76">
        <v>273</v>
      </c>
      <c r="I61" s="196"/>
      <c r="J61" s="18"/>
      <c r="K61" s="18" t="s">
        <v>162</v>
      </c>
      <c r="L61" s="41">
        <v>118</v>
      </c>
      <c r="M61" s="41">
        <v>36</v>
      </c>
      <c r="N61" s="41">
        <v>0</v>
      </c>
      <c r="O61" s="41">
        <v>28</v>
      </c>
      <c r="P61" s="41">
        <v>21</v>
      </c>
      <c r="Q61" s="41">
        <v>0</v>
      </c>
      <c r="R61" s="196"/>
    </row>
    <row r="62" spans="1:18">
      <c r="A62" s="18"/>
      <c r="B62" s="18" t="s">
        <v>163</v>
      </c>
      <c r="C62" s="76">
        <v>1006</v>
      </c>
      <c r="D62" s="76">
        <v>1183</v>
      </c>
      <c r="E62" s="76">
        <v>1321</v>
      </c>
      <c r="F62" s="76">
        <v>1250</v>
      </c>
      <c r="G62" s="76">
        <v>1617</v>
      </c>
      <c r="H62" s="76">
        <v>1414</v>
      </c>
      <c r="I62" s="196"/>
      <c r="J62" s="18"/>
      <c r="K62" s="18" t="s">
        <v>163</v>
      </c>
      <c r="L62" s="41">
        <v>1150</v>
      </c>
      <c r="M62" s="41">
        <v>972</v>
      </c>
      <c r="N62" s="41">
        <v>2074</v>
      </c>
      <c r="O62" s="41">
        <v>1647</v>
      </c>
      <c r="P62" s="41">
        <v>3442</v>
      </c>
      <c r="Q62" s="41">
        <v>1227</v>
      </c>
      <c r="R62" s="196"/>
    </row>
    <row r="63" spans="1:18">
      <c r="A63" s="18"/>
      <c r="B63" s="18" t="s">
        <v>51</v>
      </c>
      <c r="C63" s="76">
        <f t="shared" ref="C63:H63" si="91">(C61+C60)*100/C62</f>
        <v>3.3797216699801194</v>
      </c>
      <c r="D63" s="76">
        <f t="shared" si="91"/>
        <v>15.300084530853761</v>
      </c>
      <c r="E63" s="76">
        <f t="shared" si="91"/>
        <v>5.1476154428463285</v>
      </c>
      <c r="F63" s="76">
        <f t="shared" si="91"/>
        <v>24.24</v>
      </c>
      <c r="G63" s="76">
        <f t="shared" si="91"/>
        <v>37.971552257266545</v>
      </c>
      <c r="H63" s="76">
        <f t="shared" si="91"/>
        <v>19.306930693069308</v>
      </c>
      <c r="I63" s="196"/>
      <c r="J63" s="18"/>
      <c r="K63" s="18" t="s">
        <v>51</v>
      </c>
      <c r="L63" s="76">
        <f t="shared" ref="L63:Q63" si="92">(L61+L60)*100/L62</f>
        <v>15.739130434782609</v>
      </c>
      <c r="M63" s="76">
        <f t="shared" si="92"/>
        <v>3.7037037037037037</v>
      </c>
      <c r="N63" s="76">
        <f t="shared" si="92"/>
        <v>38.669238187078108</v>
      </c>
      <c r="O63" s="76">
        <f t="shared" si="92"/>
        <v>37.340619307832419</v>
      </c>
      <c r="P63" s="76">
        <f t="shared" si="92"/>
        <v>67.170249854735616</v>
      </c>
      <c r="Q63" s="76">
        <f t="shared" si="92"/>
        <v>9.2094539527302359</v>
      </c>
      <c r="R63" s="196"/>
    </row>
    <row r="64" spans="1:18">
      <c r="A64" s="77" t="s">
        <v>9</v>
      </c>
      <c r="B64" s="77" t="s">
        <v>161</v>
      </c>
      <c r="C64" s="78">
        <v>182</v>
      </c>
      <c r="D64" s="78">
        <v>1706</v>
      </c>
      <c r="E64" s="78">
        <v>152</v>
      </c>
      <c r="F64" s="78">
        <v>48</v>
      </c>
      <c r="G64" s="78">
        <v>129</v>
      </c>
      <c r="H64" s="78">
        <v>0</v>
      </c>
      <c r="I64" s="197">
        <f>(C67+D67+E67+F67+G67+H67)/6</f>
        <v>39.55320344913941</v>
      </c>
      <c r="J64" s="77" t="s">
        <v>21</v>
      </c>
      <c r="K64" s="77" t="s">
        <v>161</v>
      </c>
      <c r="L64" s="80"/>
      <c r="M64" s="80"/>
      <c r="N64" s="80"/>
      <c r="O64" s="80">
        <v>0</v>
      </c>
      <c r="P64" s="80">
        <v>2701</v>
      </c>
      <c r="Q64" s="80">
        <v>284</v>
      </c>
      <c r="R64" s="197">
        <f>(L67+M67+N67+O67+P67+Q67)/6</f>
        <v>16.082471744397605</v>
      </c>
    </row>
    <row r="65" spans="1:18">
      <c r="A65" s="77"/>
      <c r="B65" s="77" t="s">
        <v>162</v>
      </c>
      <c r="C65" s="78">
        <v>2</v>
      </c>
      <c r="D65" s="78">
        <v>241</v>
      </c>
      <c r="E65" s="78">
        <v>87</v>
      </c>
      <c r="F65" s="78">
        <v>381</v>
      </c>
      <c r="G65" s="78">
        <v>4787</v>
      </c>
      <c r="H65" s="78">
        <v>230</v>
      </c>
      <c r="I65" s="197"/>
      <c r="J65" s="77"/>
      <c r="K65" s="77" t="s">
        <v>162</v>
      </c>
      <c r="L65" s="80">
        <v>56</v>
      </c>
      <c r="M65" s="80">
        <v>664</v>
      </c>
      <c r="N65" s="80">
        <v>28</v>
      </c>
      <c r="O65" s="80">
        <v>191</v>
      </c>
      <c r="P65" s="80">
        <v>90</v>
      </c>
      <c r="Q65" s="80">
        <v>5</v>
      </c>
      <c r="R65" s="197"/>
    </row>
    <row r="66" spans="1:18">
      <c r="A66" s="77"/>
      <c r="B66" s="77" t="s">
        <v>163</v>
      </c>
      <c r="C66" s="78">
        <v>1088</v>
      </c>
      <c r="D66" s="78">
        <v>2897</v>
      </c>
      <c r="E66" s="78">
        <v>1135</v>
      </c>
      <c r="F66" s="78">
        <v>1306</v>
      </c>
      <c r="G66" s="78">
        <v>5894</v>
      </c>
      <c r="H66" s="78">
        <v>1448</v>
      </c>
      <c r="I66" s="197"/>
      <c r="J66" s="77"/>
      <c r="K66" s="77" t="s">
        <v>163</v>
      </c>
      <c r="L66" s="80">
        <v>2004</v>
      </c>
      <c r="M66" s="80">
        <v>3915</v>
      </c>
      <c r="N66" s="80">
        <v>2865</v>
      </c>
      <c r="O66" s="80">
        <v>2441</v>
      </c>
      <c r="P66" s="80">
        <v>4831</v>
      </c>
      <c r="Q66" s="80">
        <v>2843</v>
      </c>
      <c r="R66" s="197"/>
    </row>
    <row r="67" spans="1:18">
      <c r="A67" s="77"/>
      <c r="B67" s="77" t="s">
        <v>51</v>
      </c>
      <c r="C67" s="78">
        <f t="shared" ref="C67:D67" si="93">(C65+C64)*100/C66</f>
        <v>16.911764705882351</v>
      </c>
      <c r="D67" s="78">
        <f t="shared" si="93"/>
        <v>67.207455988954095</v>
      </c>
      <c r="E67" s="78">
        <v>21.06</v>
      </c>
      <c r="F67" s="78">
        <v>32.85</v>
      </c>
      <c r="G67" s="78">
        <v>83.41</v>
      </c>
      <c r="H67" s="78">
        <v>15.88</v>
      </c>
      <c r="I67" s="197"/>
      <c r="J67" s="77"/>
      <c r="K67" s="77" t="s">
        <v>51</v>
      </c>
      <c r="L67" s="78">
        <f t="shared" ref="L67" si="94">(L65+L64)*100/L66</f>
        <v>2.7944111776447107</v>
      </c>
      <c r="M67" s="78">
        <f t="shared" ref="M67" si="95">(M65+M64)*100/M66</f>
        <v>16.960408684546614</v>
      </c>
      <c r="N67" s="78">
        <f t="shared" ref="N67" si="96">(N65+N64)*100/N66</f>
        <v>0.97731239092495636</v>
      </c>
      <c r="O67" s="78">
        <f t="shared" ref="O67" si="97">(O65+O64)*100/O66</f>
        <v>7.8246620237607534</v>
      </c>
      <c r="P67" s="78">
        <f t="shared" ref="P67" si="98">(P65+P64)*100/P66</f>
        <v>57.772717863796316</v>
      </c>
      <c r="Q67" s="78">
        <f t="shared" ref="Q67" si="99">(Q65+Q64)*100/Q66</f>
        <v>10.165318325712276</v>
      </c>
      <c r="R67" s="197"/>
    </row>
    <row r="132" spans="9:9">
      <c r="I132" s="17"/>
    </row>
  </sheetData>
  <mergeCells count="32">
    <mergeCell ref="R3:R6"/>
    <mergeCell ref="R7:R10"/>
    <mergeCell ref="I27:I30"/>
    <mergeCell ref="I31:I34"/>
    <mergeCell ref="I35:I38"/>
    <mergeCell ref="I3:I6"/>
    <mergeCell ref="I7:I10"/>
    <mergeCell ref="I11:I14"/>
    <mergeCell ref="I15:I18"/>
    <mergeCell ref="I19:I22"/>
    <mergeCell ref="I23:I26"/>
    <mergeCell ref="R31:R34"/>
    <mergeCell ref="R11:R14"/>
    <mergeCell ref="R15:R18"/>
    <mergeCell ref="R19:R22"/>
    <mergeCell ref="R23:R26"/>
    <mergeCell ref="I52:I55"/>
    <mergeCell ref="I56:I59"/>
    <mergeCell ref="I60:I63"/>
    <mergeCell ref="I64:I67"/>
    <mergeCell ref="I40:I43"/>
    <mergeCell ref="I44:I47"/>
    <mergeCell ref="I48:I51"/>
    <mergeCell ref="R27:R30"/>
    <mergeCell ref="R56:R59"/>
    <mergeCell ref="R60:R63"/>
    <mergeCell ref="R64:R67"/>
    <mergeCell ref="R35:R38"/>
    <mergeCell ref="R40:R43"/>
    <mergeCell ref="R44:R47"/>
    <mergeCell ref="R48:R51"/>
    <mergeCell ref="R52:R5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verticalDpi="0" r:id="rId1"/>
  <headerFooter>
    <oddHeader>&amp;L&amp;G&amp;RSCLLD 2014-2020</oddHeader>
    <oddFooter>&amp;L&amp;G&amp;C&amp;G&amp;R&amp;G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291"/>
  <sheetViews>
    <sheetView view="pageLayout" zoomScaleNormal="100" workbookViewId="0">
      <selection activeCell="A2" sqref="A2"/>
    </sheetView>
  </sheetViews>
  <sheetFormatPr defaultRowHeight="14.4"/>
  <cols>
    <col min="1" max="1" width="17.44140625" style="6" customWidth="1"/>
    <col min="2" max="7" width="8.88671875" style="6"/>
    <col min="8" max="8" width="11.109375" style="9" customWidth="1"/>
    <col min="10" max="10" width="15.33203125" customWidth="1"/>
    <col min="13" max="13" width="11.109375" customWidth="1"/>
  </cols>
  <sheetData>
    <row r="1" spans="1:9" s="7" customFormat="1">
      <c r="A1" s="53" t="s">
        <v>244</v>
      </c>
      <c r="B1" s="109"/>
      <c r="C1" s="109"/>
      <c r="D1" s="109"/>
      <c r="E1" s="109"/>
      <c r="F1" s="109"/>
      <c r="G1" s="109"/>
      <c r="H1" s="109"/>
      <c r="I1" s="13"/>
    </row>
    <row r="2" spans="1:9" s="1" customFormat="1" ht="22.95" customHeight="1">
      <c r="A2" s="110"/>
      <c r="B2" s="110">
        <v>2008</v>
      </c>
      <c r="C2" s="110">
        <v>2009</v>
      </c>
      <c r="D2" s="110">
        <v>2010</v>
      </c>
      <c r="E2" s="110">
        <v>2011</v>
      </c>
      <c r="F2" s="110">
        <v>2012</v>
      </c>
      <c r="G2" s="110">
        <v>2013</v>
      </c>
      <c r="H2" s="110">
        <v>2014</v>
      </c>
      <c r="I2" s="110" t="s">
        <v>165</v>
      </c>
    </row>
    <row r="3" spans="1:9">
      <c r="A3" s="111" t="s">
        <v>1</v>
      </c>
      <c r="B3" s="112">
        <v>-10</v>
      </c>
      <c r="C3" s="112">
        <v>0</v>
      </c>
      <c r="D3" s="112">
        <v>-9</v>
      </c>
      <c r="E3" s="112">
        <v>1</v>
      </c>
      <c r="F3" s="112">
        <v>10</v>
      </c>
      <c r="G3" s="112">
        <v>-1</v>
      </c>
      <c r="H3" s="32">
        <v>14</v>
      </c>
      <c r="I3" s="113">
        <f>SUM(B3:H3)</f>
        <v>5</v>
      </c>
    </row>
    <row r="4" spans="1:9">
      <c r="A4" s="111" t="s">
        <v>2</v>
      </c>
      <c r="B4" s="112">
        <v>21</v>
      </c>
      <c r="C4" s="112">
        <v>3</v>
      </c>
      <c r="D4" s="112">
        <v>9</v>
      </c>
      <c r="E4" s="112">
        <v>2</v>
      </c>
      <c r="F4" s="112">
        <v>13</v>
      </c>
      <c r="G4" s="112">
        <v>-3</v>
      </c>
      <c r="H4" s="32">
        <v>19</v>
      </c>
      <c r="I4" s="113">
        <f t="shared" ref="I4:I35" si="0">SUM(B4:H4)</f>
        <v>64</v>
      </c>
    </row>
    <row r="5" spans="1:9">
      <c r="A5" s="111" t="s">
        <v>3</v>
      </c>
      <c r="B5" s="112">
        <v>2</v>
      </c>
      <c r="C5" s="112">
        <v>2</v>
      </c>
      <c r="D5" s="112">
        <v>-4</v>
      </c>
      <c r="E5" s="112">
        <v>6</v>
      </c>
      <c r="F5" s="112">
        <v>3</v>
      </c>
      <c r="G5" s="112">
        <v>5</v>
      </c>
      <c r="H5" s="32">
        <v>-3</v>
      </c>
      <c r="I5" s="113">
        <f t="shared" si="0"/>
        <v>11</v>
      </c>
    </row>
    <row r="6" spans="1:9">
      <c r="A6" s="111" t="s">
        <v>4</v>
      </c>
      <c r="B6" s="112">
        <v>-3</v>
      </c>
      <c r="C6" s="112">
        <v>-3</v>
      </c>
      <c r="D6" s="112">
        <v>5</v>
      </c>
      <c r="E6" s="112">
        <v>0</v>
      </c>
      <c r="F6" s="112">
        <v>-2</v>
      </c>
      <c r="G6" s="112">
        <v>3</v>
      </c>
      <c r="H6" s="32">
        <v>1</v>
      </c>
      <c r="I6" s="113">
        <f t="shared" si="0"/>
        <v>1</v>
      </c>
    </row>
    <row r="7" spans="1:9">
      <c r="A7" s="111" t="s">
        <v>5</v>
      </c>
      <c r="B7" s="112">
        <v>2</v>
      </c>
      <c r="C7" s="112">
        <v>10</v>
      </c>
      <c r="D7" s="112">
        <v>4</v>
      </c>
      <c r="E7" s="112">
        <v>12</v>
      </c>
      <c r="F7" s="112">
        <v>-2</v>
      </c>
      <c r="G7" s="112">
        <v>10</v>
      </c>
      <c r="H7" s="32">
        <v>-2</v>
      </c>
      <c r="I7" s="113">
        <f t="shared" si="0"/>
        <v>34</v>
      </c>
    </row>
    <row r="8" spans="1:9">
      <c r="A8" s="111" t="s">
        <v>6</v>
      </c>
      <c r="B8" s="112">
        <v>12</v>
      </c>
      <c r="C8" s="112">
        <v>-4</v>
      </c>
      <c r="D8" s="112">
        <v>-1</v>
      </c>
      <c r="E8" s="112">
        <v>-12</v>
      </c>
      <c r="F8" s="112">
        <v>5</v>
      </c>
      <c r="G8" s="112">
        <v>-4</v>
      </c>
      <c r="H8" s="32">
        <v>4</v>
      </c>
      <c r="I8" s="113">
        <f t="shared" si="0"/>
        <v>0</v>
      </c>
    </row>
    <row r="9" spans="1:9">
      <c r="A9" s="111" t="s">
        <v>7</v>
      </c>
      <c r="B9" s="112">
        <v>-39</v>
      </c>
      <c r="C9" s="112">
        <v>-24</v>
      </c>
      <c r="D9" s="112">
        <v>-56</v>
      </c>
      <c r="E9" s="112">
        <v>-34</v>
      </c>
      <c r="F9" s="112">
        <v>-18</v>
      </c>
      <c r="G9" s="112">
        <v>-54</v>
      </c>
      <c r="H9" s="32">
        <v>-21</v>
      </c>
      <c r="I9" s="113">
        <f t="shared" si="0"/>
        <v>-246</v>
      </c>
    </row>
    <row r="10" spans="1:9">
      <c r="A10" s="111" t="s">
        <v>8</v>
      </c>
      <c r="B10" s="112">
        <v>2</v>
      </c>
      <c r="C10" s="112">
        <v>0</v>
      </c>
      <c r="D10" s="112">
        <v>3</v>
      </c>
      <c r="E10" s="112">
        <v>4</v>
      </c>
      <c r="F10" s="112">
        <v>-3</v>
      </c>
      <c r="G10" s="112">
        <v>-6</v>
      </c>
      <c r="H10" s="32">
        <v>2</v>
      </c>
      <c r="I10" s="113">
        <f t="shared" si="0"/>
        <v>2</v>
      </c>
    </row>
    <row r="11" spans="1:9">
      <c r="A11" s="111" t="s">
        <v>9</v>
      </c>
      <c r="B11" s="112">
        <v>-1</v>
      </c>
      <c r="C11" s="112">
        <v>0</v>
      </c>
      <c r="D11" s="112">
        <v>-4</v>
      </c>
      <c r="E11" s="112">
        <v>-1</v>
      </c>
      <c r="F11" s="112">
        <v>1</v>
      </c>
      <c r="G11" s="112">
        <v>0</v>
      </c>
      <c r="H11" s="32">
        <v>-2</v>
      </c>
      <c r="I11" s="113">
        <f t="shared" si="0"/>
        <v>-7</v>
      </c>
    </row>
    <row r="12" spans="1:9">
      <c r="A12" s="111" t="s">
        <v>10</v>
      </c>
      <c r="B12" s="112">
        <v>46</v>
      </c>
      <c r="C12" s="112">
        <v>11</v>
      </c>
      <c r="D12" s="112">
        <v>1</v>
      </c>
      <c r="E12" s="112">
        <v>5</v>
      </c>
      <c r="F12" s="112">
        <v>9</v>
      </c>
      <c r="G12" s="112">
        <v>-2</v>
      </c>
      <c r="H12" s="32">
        <v>2</v>
      </c>
      <c r="I12" s="113">
        <f t="shared" si="0"/>
        <v>72</v>
      </c>
    </row>
    <row r="13" spans="1:9">
      <c r="A13" s="111" t="s">
        <v>11</v>
      </c>
      <c r="B13" s="112">
        <v>11</v>
      </c>
      <c r="C13" s="112">
        <v>2</v>
      </c>
      <c r="D13" s="112">
        <v>12</v>
      </c>
      <c r="E13" s="112">
        <v>13</v>
      </c>
      <c r="F13" s="112">
        <v>5</v>
      </c>
      <c r="G13" s="112">
        <v>20</v>
      </c>
      <c r="H13" s="32">
        <v>31</v>
      </c>
      <c r="I13" s="113">
        <f t="shared" si="0"/>
        <v>94</v>
      </c>
    </row>
    <row r="14" spans="1:9">
      <c r="A14" s="111" t="s">
        <v>12</v>
      </c>
      <c r="B14" s="112">
        <v>9</v>
      </c>
      <c r="C14" s="112">
        <v>-9</v>
      </c>
      <c r="D14" s="112">
        <v>-15</v>
      </c>
      <c r="E14" s="112">
        <v>0</v>
      </c>
      <c r="F14" s="112">
        <v>-2</v>
      </c>
      <c r="G14" s="112">
        <v>4</v>
      </c>
      <c r="H14" s="32">
        <v>-22</v>
      </c>
      <c r="I14" s="113">
        <f t="shared" si="0"/>
        <v>-35</v>
      </c>
    </row>
    <row r="15" spans="1:9">
      <c r="A15" s="111" t="s">
        <v>13</v>
      </c>
      <c r="B15" s="112">
        <v>-1</v>
      </c>
      <c r="C15" s="112">
        <v>0</v>
      </c>
      <c r="D15" s="112">
        <v>-2</v>
      </c>
      <c r="E15" s="112">
        <v>-1</v>
      </c>
      <c r="F15" s="112">
        <v>1</v>
      </c>
      <c r="G15" s="112">
        <v>3</v>
      </c>
      <c r="H15" s="32">
        <v>8</v>
      </c>
      <c r="I15" s="113">
        <f t="shared" si="0"/>
        <v>8</v>
      </c>
    </row>
    <row r="16" spans="1:9">
      <c r="A16" s="111" t="s">
        <v>14</v>
      </c>
      <c r="B16" s="112">
        <v>-6</v>
      </c>
      <c r="C16" s="112">
        <v>-8</v>
      </c>
      <c r="D16" s="112">
        <v>16</v>
      </c>
      <c r="E16" s="112">
        <v>-10</v>
      </c>
      <c r="F16" s="112">
        <v>15</v>
      </c>
      <c r="G16" s="112">
        <v>-4</v>
      </c>
      <c r="H16" s="32">
        <v>1</v>
      </c>
      <c r="I16" s="113">
        <f t="shared" si="0"/>
        <v>4</v>
      </c>
    </row>
    <row r="17" spans="1:9">
      <c r="A17" s="111" t="s">
        <v>15</v>
      </c>
      <c r="B17" s="112">
        <v>0</v>
      </c>
      <c r="C17" s="112">
        <v>2</v>
      </c>
      <c r="D17" s="112">
        <v>-8</v>
      </c>
      <c r="E17" s="112">
        <v>4</v>
      </c>
      <c r="F17" s="112">
        <v>-2</v>
      </c>
      <c r="G17" s="112">
        <v>-5</v>
      </c>
      <c r="H17" s="32">
        <v>-4</v>
      </c>
      <c r="I17" s="113">
        <f t="shared" si="0"/>
        <v>-13</v>
      </c>
    </row>
    <row r="18" spans="1:9">
      <c r="A18" s="111" t="s">
        <v>16</v>
      </c>
      <c r="B18" s="112">
        <v>3</v>
      </c>
      <c r="C18" s="112">
        <v>-1</v>
      </c>
      <c r="D18" s="112">
        <v>0</v>
      </c>
      <c r="E18" s="112">
        <v>-3</v>
      </c>
      <c r="F18" s="112">
        <v>1</v>
      </c>
      <c r="G18" s="112">
        <v>0</v>
      </c>
      <c r="H18" s="32">
        <v>-2</v>
      </c>
      <c r="I18" s="113">
        <f t="shared" si="0"/>
        <v>-2</v>
      </c>
    </row>
    <row r="19" spans="1:9">
      <c r="A19" s="111" t="s">
        <v>17</v>
      </c>
      <c r="B19" s="112">
        <v>5</v>
      </c>
      <c r="C19" s="112">
        <v>3</v>
      </c>
      <c r="D19" s="112">
        <v>-12</v>
      </c>
      <c r="E19" s="112">
        <v>6</v>
      </c>
      <c r="F19" s="112">
        <v>-1</v>
      </c>
      <c r="G19" s="112">
        <v>1</v>
      </c>
      <c r="H19" s="32">
        <v>-6</v>
      </c>
      <c r="I19" s="113">
        <f t="shared" si="0"/>
        <v>-4</v>
      </c>
    </row>
    <row r="20" spans="1:9">
      <c r="A20" s="111" t="s">
        <v>18</v>
      </c>
      <c r="B20" s="112">
        <v>4</v>
      </c>
      <c r="C20" s="112">
        <v>-2</v>
      </c>
      <c r="D20" s="112">
        <v>7</v>
      </c>
      <c r="E20" s="112">
        <v>8</v>
      </c>
      <c r="F20" s="112">
        <v>-6</v>
      </c>
      <c r="G20" s="112">
        <v>2</v>
      </c>
      <c r="H20" s="32">
        <v>1</v>
      </c>
      <c r="I20" s="113">
        <f t="shared" si="0"/>
        <v>14</v>
      </c>
    </row>
    <row r="21" spans="1:9">
      <c r="A21" s="111" t="s">
        <v>19</v>
      </c>
      <c r="B21" s="112">
        <v>-9</v>
      </c>
      <c r="C21" s="112">
        <v>-11</v>
      </c>
      <c r="D21" s="112">
        <v>9</v>
      </c>
      <c r="E21" s="112">
        <v>0</v>
      </c>
      <c r="F21" s="112">
        <v>-2</v>
      </c>
      <c r="G21" s="112">
        <v>-6</v>
      </c>
      <c r="H21" s="32">
        <v>-4</v>
      </c>
      <c r="I21" s="113">
        <f t="shared" si="0"/>
        <v>-23</v>
      </c>
    </row>
    <row r="22" spans="1:9">
      <c r="A22" s="111" t="s">
        <v>20</v>
      </c>
      <c r="B22" s="112">
        <v>-5</v>
      </c>
      <c r="C22" s="112">
        <v>6</v>
      </c>
      <c r="D22" s="112">
        <v>4</v>
      </c>
      <c r="E22" s="112">
        <v>7</v>
      </c>
      <c r="F22" s="112">
        <v>3</v>
      </c>
      <c r="G22" s="112">
        <v>-12</v>
      </c>
      <c r="H22" s="32">
        <v>8</v>
      </c>
      <c r="I22" s="113">
        <f t="shared" si="0"/>
        <v>11</v>
      </c>
    </row>
    <row r="23" spans="1:9">
      <c r="A23" s="111" t="s">
        <v>21</v>
      </c>
      <c r="B23" s="112">
        <v>-1</v>
      </c>
      <c r="C23" s="112">
        <v>5</v>
      </c>
      <c r="D23" s="112">
        <v>-4</v>
      </c>
      <c r="E23" s="112">
        <v>3</v>
      </c>
      <c r="F23" s="112">
        <v>4</v>
      </c>
      <c r="G23" s="112">
        <v>-4</v>
      </c>
      <c r="H23" s="32">
        <v>-1</v>
      </c>
      <c r="I23" s="113">
        <f t="shared" si="0"/>
        <v>2</v>
      </c>
    </row>
    <row r="24" spans="1:9">
      <c r="A24" s="18" t="s">
        <v>22</v>
      </c>
      <c r="B24" s="112">
        <v>6</v>
      </c>
      <c r="C24" s="112">
        <v>-5</v>
      </c>
      <c r="D24" s="112">
        <v>6</v>
      </c>
      <c r="E24" s="112">
        <v>-4</v>
      </c>
      <c r="F24" s="112">
        <v>-1</v>
      </c>
      <c r="G24" s="112">
        <v>-1</v>
      </c>
      <c r="H24" s="32">
        <v>-6</v>
      </c>
      <c r="I24" s="113">
        <f t="shared" si="0"/>
        <v>-5</v>
      </c>
    </row>
    <row r="25" spans="1:9">
      <c r="A25" s="18" t="s">
        <v>23</v>
      </c>
      <c r="B25" s="112">
        <v>8</v>
      </c>
      <c r="C25" s="112">
        <v>-9</v>
      </c>
      <c r="D25" s="112">
        <v>0</v>
      </c>
      <c r="E25" s="112">
        <v>-3</v>
      </c>
      <c r="F25" s="112">
        <v>4</v>
      </c>
      <c r="G25" s="112">
        <v>1</v>
      </c>
      <c r="H25" s="32">
        <v>-1</v>
      </c>
      <c r="I25" s="113">
        <f t="shared" si="0"/>
        <v>0</v>
      </c>
    </row>
    <row r="26" spans="1:9">
      <c r="A26" s="18" t="s">
        <v>24</v>
      </c>
      <c r="B26" s="112">
        <v>3</v>
      </c>
      <c r="C26" s="112">
        <v>2</v>
      </c>
      <c r="D26" s="112">
        <v>0</v>
      </c>
      <c r="E26" s="112">
        <v>6</v>
      </c>
      <c r="F26" s="112">
        <v>2</v>
      </c>
      <c r="G26" s="112">
        <v>4</v>
      </c>
      <c r="H26" s="32">
        <v>-2</v>
      </c>
      <c r="I26" s="113">
        <f t="shared" si="0"/>
        <v>15</v>
      </c>
    </row>
    <row r="27" spans="1:9">
      <c r="A27" s="18" t="s">
        <v>25</v>
      </c>
      <c r="B27" s="112">
        <v>-8</v>
      </c>
      <c r="C27" s="112">
        <v>-10</v>
      </c>
      <c r="D27" s="112">
        <v>4</v>
      </c>
      <c r="E27" s="112">
        <v>-9</v>
      </c>
      <c r="F27" s="112">
        <v>11</v>
      </c>
      <c r="G27" s="112">
        <v>-2</v>
      </c>
      <c r="H27" s="32">
        <v>-1</v>
      </c>
      <c r="I27" s="113">
        <f t="shared" si="0"/>
        <v>-15</v>
      </c>
    </row>
    <row r="28" spans="1:9">
      <c r="A28" s="18" t="s">
        <v>26</v>
      </c>
      <c r="B28" s="112">
        <v>16</v>
      </c>
      <c r="C28" s="112">
        <v>-5</v>
      </c>
      <c r="D28" s="112">
        <v>-4</v>
      </c>
      <c r="E28" s="112">
        <v>0</v>
      </c>
      <c r="F28" s="112">
        <v>-2</v>
      </c>
      <c r="G28" s="112">
        <v>2</v>
      </c>
      <c r="H28" s="32">
        <v>-11</v>
      </c>
      <c r="I28" s="113">
        <f t="shared" si="0"/>
        <v>-4</v>
      </c>
    </row>
    <row r="29" spans="1:9">
      <c r="A29" s="18" t="s">
        <v>27</v>
      </c>
      <c r="B29" s="112">
        <v>1</v>
      </c>
      <c r="C29" s="112">
        <v>6</v>
      </c>
      <c r="D29" s="112">
        <v>2</v>
      </c>
      <c r="E29" s="112">
        <v>2</v>
      </c>
      <c r="F29" s="112">
        <v>-4</v>
      </c>
      <c r="G29" s="112">
        <v>-5</v>
      </c>
      <c r="H29" s="32">
        <v>-1</v>
      </c>
      <c r="I29" s="113">
        <f t="shared" si="0"/>
        <v>1</v>
      </c>
    </row>
    <row r="30" spans="1:9">
      <c r="A30" s="18" t="s">
        <v>28</v>
      </c>
      <c r="B30" s="112">
        <v>1</v>
      </c>
      <c r="C30" s="112">
        <v>0</v>
      </c>
      <c r="D30" s="112">
        <v>3</v>
      </c>
      <c r="E30" s="112">
        <v>4</v>
      </c>
      <c r="F30" s="112">
        <v>-3</v>
      </c>
      <c r="G30" s="112">
        <v>-4</v>
      </c>
      <c r="H30" s="32">
        <v>-1</v>
      </c>
      <c r="I30" s="113">
        <f t="shared" si="0"/>
        <v>0</v>
      </c>
    </row>
    <row r="31" spans="1:9">
      <c r="A31" s="18" t="s">
        <v>29</v>
      </c>
      <c r="B31" s="112">
        <v>-1</v>
      </c>
      <c r="C31" s="112">
        <v>0</v>
      </c>
      <c r="D31" s="112">
        <v>7</v>
      </c>
      <c r="E31" s="112">
        <v>2</v>
      </c>
      <c r="F31" s="112">
        <v>1</v>
      </c>
      <c r="G31" s="112">
        <v>4</v>
      </c>
      <c r="H31" s="32">
        <v>4</v>
      </c>
      <c r="I31" s="113">
        <f t="shared" si="0"/>
        <v>17</v>
      </c>
    </row>
    <row r="32" spans="1:9">
      <c r="A32" s="18" t="s">
        <v>30</v>
      </c>
      <c r="B32" s="112">
        <v>-4</v>
      </c>
      <c r="C32" s="112">
        <v>7</v>
      </c>
      <c r="D32" s="112">
        <v>2</v>
      </c>
      <c r="E32" s="112">
        <v>0</v>
      </c>
      <c r="F32" s="112">
        <v>1</v>
      </c>
      <c r="G32" s="112">
        <v>-13</v>
      </c>
      <c r="H32" s="32">
        <v>-2</v>
      </c>
      <c r="I32" s="113">
        <f t="shared" si="0"/>
        <v>-9</v>
      </c>
    </row>
    <row r="33" spans="1:9">
      <c r="A33" s="18" t="s">
        <v>31</v>
      </c>
      <c r="B33" s="112">
        <v>0</v>
      </c>
      <c r="C33" s="112">
        <v>5</v>
      </c>
      <c r="D33" s="112">
        <v>7</v>
      </c>
      <c r="E33" s="112">
        <v>2</v>
      </c>
      <c r="F33" s="112">
        <v>4</v>
      </c>
      <c r="G33" s="112">
        <v>-4</v>
      </c>
      <c r="H33" s="32">
        <v>-7</v>
      </c>
      <c r="I33" s="113">
        <f t="shared" si="0"/>
        <v>7</v>
      </c>
    </row>
    <row r="34" spans="1:9">
      <c r="A34" s="18" t="s">
        <v>32</v>
      </c>
      <c r="B34" s="112">
        <v>0</v>
      </c>
      <c r="C34" s="112">
        <v>-4</v>
      </c>
      <c r="D34" s="112">
        <v>6</v>
      </c>
      <c r="E34" s="112">
        <v>0</v>
      </c>
      <c r="F34" s="112">
        <v>-7</v>
      </c>
      <c r="G34" s="112">
        <v>4</v>
      </c>
      <c r="H34" s="114">
        <v>5</v>
      </c>
      <c r="I34" s="113">
        <f t="shared" si="0"/>
        <v>4</v>
      </c>
    </row>
    <row r="35" spans="1:9" s="1" customFormat="1">
      <c r="A35" s="107" t="s">
        <v>33</v>
      </c>
      <c r="B35" s="115">
        <f>SUM(B3:B34)</f>
        <v>64</v>
      </c>
      <c r="C35" s="115">
        <v>-31</v>
      </c>
      <c r="D35" s="115">
        <v>-12</v>
      </c>
      <c r="E35" s="115">
        <f>SUM(E3:E34)</f>
        <v>10</v>
      </c>
      <c r="F35" s="115">
        <v>38</v>
      </c>
      <c r="G35" s="115">
        <v>-67</v>
      </c>
      <c r="H35" s="115">
        <f>SUM(H3:H34)</f>
        <v>1</v>
      </c>
      <c r="I35" s="115">
        <f t="shared" si="0"/>
        <v>3</v>
      </c>
    </row>
    <row r="36" spans="1:9" s="12" customFormat="1">
      <c r="A36" s="11"/>
      <c r="B36" s="11"/>
      <c r="C36" s="11"/>
      <c r="D36" s="11"/>
      <c r="E36" s="11"/>
      <c r="F36" s="11"/>
      <c r="G36" s="11"/>
      <c r="H36" s="11"/>
    </row>
    <row r="37" spans="1:9" s="12" customFormat="1">
      <c r="H37" s="11"/>
    </row>
    <row r="38" spans="1:9" s="12" customFormat="1">
      <c r="H38" s="11"/>
    </row>
    <row r="39" spans="1:9" s="12" customFormat="1">
      <c r="H39" s="11"/>
    </row>
    <row r="40" spans="1:9" s="12" customFormat="1">
      <c r="H40" s="11"/>
    </row>
    <row r="41" spans="1:9" s="12" customFormat="1">
      <c r="H41" s="11"/>
    </row>
    <row r="42" spans="1:9" s="12" customFormat="1">
      <c r="H42" s="11"/>
    </row>
    <row r="43" spans="1:9" s="12" customFormat="1">
      <c r="H43" s="11"/>
    </row>
    <row r="44" spans="1:9" s="12" customFormat="1">
      <c r="H44" s="11"/>
    </row>
    <row r="45" spans="1:9" s="12" customFormat="1">
      <c r="H45" s="11"/>
    </row>
    <row r="46" spans="1:9" s="12" customFormat="1">
      <c r="H46" s="11"/>
    </row>
    <row r="47" spans="1:9" s="12" customFormat="1">
      <c r="H47" s="11"/>
    </row>
    <row r="48" spans="1:9" s="12" customFormat="1">
      <c r="H48" s="11"/>
    </row>
    <row r="49" spans="8:8" s="12" customFormat="1">
      <c r="H49" s="11"/>
    </row>
    <row r="50" spans="8:8" s="12" customFormat="1">
      <c r="H50" s="11"/>
    </row>
    <row r="51" spans="8:8" s="12" customFormat="1">
      <c r="H51" s="11"/>
    </row>
    <row r="52" spans="8:8" s="12" customFormat="1">
      <c r="H52" s="11"/>
    </row>
    <row r="53" spans="8:8" s="12" customFormat="1">
      <c r="H53" s="11"/>
    </row>
    <row r="54" spans="8:8" s="12" customFormat="1">
      <c r="H54" s="11"/>
    </row>
    <row r="55" spans="8:8" s="12" customFormat="1">
      <c r="H55" s="11"/>
    </row>
    <row r="56" spans="8:8" s="12" customFormat="1">
      <c r="H56" s="11"/>
    </row>
    <row r="57" spans="8:8" s="12" customFormat="1">
      <c r="H57" s="11"/>
    </row>
    <row r="58" spans="8:8" s="12" customFormat="1">
      <c r="H58" s="11"/>
    </row>
    <row r="59" spans="8:8" s="12" customFormat="1">
      <c r="H59" s="11"/>
    </row>
    <row r="60" spans="8:8" s="12" customFormat="1">
      <c r="H60" s="11"/>
    </row>
    <row r="61" spans="8:8" s="12" customFormat="1">
      <c r="H61" s="11"/>
    </row>
    <row r="62" spans="8:8" s="12" customFormat="1">
      <c r="H62" s="11"/>
    </row>
    <row r="63" spans="8:8" s="12" customFormat="1">
      <c r="H63" s="11"/>
    </row>
    <row r="64" spans="8:8" s="12" customFormat="1">
      <c r="H64" s="11"/>
    </row>
    <row r="65" spans="8:8" s="12" customFormat="1">
      <c r="H65" s="11"/>
    </row>
    <row r="66" spans="8:8" s="12" customFormat="1">
      <c r="H66" s="11"/>
    </row>
    <row r="67" spans="8:8" s="12" customFormat="1">
      <c r="H67" s="11"/>
    </row>
    <row r="68" spans="8:8" s="12" customFormat="1">
      <c r="H68" s="11"/>
    </row>
    <row r="69" spans="8:8" s="12" customFormat="1">
      <c r="H69" s="11"/>
    </row>
    <row r="70" spans="8:8" s="12" customFormat="1">
      <c r="H70" s="11"/>
    </row>
    <row r="71" spans="8:8" s="12" customFormat="1">
      <c r="H71" s="11"/>
    </row>
    <row r="72" spans="8:8" s="12" customFormat="1">
      <c r="H72" s="11"/>
    </row>
    <row r="73" spans="8:8" s="12" customFormat="1">
      <c r="H73" s="11"/>
    </row>
    <row r="74" spans="8:8" s="12" customFormat="1">
      <c r="H74" s="11"/>
    </row>
    <row r="75" spans="8:8" s="12" customFormat="1">
      <c r="H75" s="11"/>
    </row>
    <row r="76" spans="8:8" s="12" customFormat="1">
      <c r="H76" s="11"/>
    </row>
    <row r="77" spans="8:8" s="12" customFormat="1">
      <c r="H77" s="11"/>
    </row>
    <row r="78" spans="8:8" s="12" customFormat="1">
      <c r="H78" s="11"/>
    </row>
    <row r="79" spans="8:8" s="12" customFormat="1">
      <c r="H79" s="11"/>
    </row>
    <row r="80" spans="8:8" s="12" customFormat="1">
      <c r="H80" s="11"/>
    </row>
    <row r="81" spans="8:8" s="12" customFormat="1">
      <c r="H81" s="11"/>
    </row>
    <row r="82" spans="8:8" s="12" customFormat="1">
      <c r="H82" s="11"/>
    </row>
    <row r="83" spans="8:8" s="12" customFormat="1">
      <c r="H83" s="11"/>
    </row>
    <row r="84" spans="8:8" s="12" customFormat="1">
      <c r="H84" s="11"/>
    </row>
    <row r="85" spans="8:8" s="12" customFormat="1">
      <c r="H85" s="11"/>
    </row>
    <row r="86" spans="8:8" s="12" customFormat="1">
      <c r="H86" s="11"/>
    </row>
    <row r="87" spans="8:8" s="12" customFormat="1">
      <c r="H87" s="11"/>
    </row>
    <row r="88" spans="8:8" s="12" customFormat="1">
      <c r="H88" s="11"/>
    </row>
    <row r="89" spans="8:8" s="12" customFormat="1">
      <c r="H89" s="11"/>
    </row>
    <row r="90" spans="8:8" s="12" customFormat="1">
      <c r="H90" s="11"/>
    </row>
    <row r="91" spans="8:8" s="12" customFormat="1">
      <c r="H91" s="11"/>
    </row>
    <row r="92" spans="8:8" s="12" customFormat="1">
      <c r="H92" s="11"/>
    </row>
    <row r="93" spans="8:8" s="12" customFormat="1">
      <c r="H93" s="11"/>
    </row>
    <row r="94" spans="8:8" s="12" customFormat="1">
      <c r="H94" s="11"/>
    </row>
    <row r="95" spans="8:8" s="12" customFormat="1">
      <c r="H95" s="11"/>
    </row>
    <row r="96" spans="8:8" s="12" customFormat="1">
      <c r="H96" s="11"/>
    </row>
    <row r="97" spans="8:8" s="12" customFormat="1">
      <c r="H97" s="11"/>
    </row>
    <row r="98" spans="8:8" s="12" customFormat="1">
      <c r="H98" s="11"/>
    </row>
    <row r="99" spans="8:8" s="12" customFormat="1">
      <c r="H99" s="11"/>
    </row>
    <row r="100" spans="8:8" s="12" customFormat="1">
      <c r="H100" s="11"/>
    </row>
    <row r="101" spans="8:8" s="12" customFormat="1">
      <c r="H101" s="11"/>
    </row>
    <row r="102" spans="8:8" s="12" customFormat="1">
      <c r="H102" s="11"/>
    </row>
    <row r="103" spans="8:8" s="12" customFormat="1">
      <c r="H103" s="11"/>
    </row>
    <row r="104" spans="8:8" s="12" customFormat="1">
      <c r="H104" s="11"/>
    </row>
    <row r="105" spans="8:8" s="12" customFormat="1">
      <c r="H105" s="11"/>
    </row>
    <row r="106" spans="8:8" s="12" customFormat="1">
      <c r="H106" s="11"/>
    </row>
    <row r="107" spans="8:8" s="12" customFormat="1">
      <c r="H107" s="11"/>
    </row>
    <row r="108" spans="8:8" s="12" customFormat="1">
      <c r="H108" s="11"/>
    </row>
    <row r="109" spans="8:8" s="12" customFormat="1">
      <c r="H109" s="11"/>
    </row>
    <row r="110" spans="8:8" s="12" customFormat="1">
      <c r="H110" s="11"/>
    </row>
    <row r="111" spans="8:8" s="12" customFormat="1">
      <c r="H111" s="11"/>
    </row>
    <row r="112" spans="8:8" s="12" customFormat="1">
      <c r="H112" s="11"/>
    </row>
    <row r="113" spans="8:8" s="12" customFormat="1">
      <c r="H113" s="11"/>
    </row>
    <row r="114" spans="8:8" s="12" customFormat="1">
      <c r="H114" s="11"/>
    </row>
    <row r="115" spans="8:8" s="12" customFormat="1">
      <c r="H115" s="11"/>
    </row>
    <row r="116" spans="8:8" s="12" customFormat="1">
      <c r="H116" s="11"/>
    </row>
    <row r="117" spans="8:8" s="12" customFormat="1">
      <c r="H117" s="11"/>
    </row>
    <row r="118" spans="8:8" s="12" customFormat="1">
      <c r="H118" s="11"/>
    </row>
    <row r="119" spans="8:8" s="12" customFormat="1">
      <c r="H119" s="11"/>
    </row>
    <row r="120" spans="8:8" s="12" customFormat="1">
      <c r="H120" s="11"/>
    </row>
    <row r="121" spans="8:8" s="12" customFormat="1">
      <c r="H121" s="11"/>
    </row>
    <row r="122" spans="8:8" s="12" customFormat="1">
      <c r="H122" s="11"/>
    </row>
    <row r="123" spans="8:8" s="12" customFormat="1">
      <c r="H123" s="11"/>
    </row>
    <row r="124" spans="8:8" s="12" customFormat="1">
      <c r="H124" s="11"/>
    </row>
    <row r="125" spans="8:8" s="12" customFormat="1">
      <c r="H125" s="11"/>
    </row>
    <row r="126" spans="8:8" s="12" customFormat="1">
      <c r="H126" s="11"/>
    </row>
    <row r="127" spans="8:8" s="12" customFormat="1">
      <c r="H127" s="11"/>
    </row>
    <row r="128" spans="8:8" s="12" customFormat="1">
      <c r="H128" s="11"/>
    </row>
    <row r="129" spans="8:8" s="12" customFormat="1">
      <c r="H129" s="11"/>
    </row>
    <row r="130" spans="8:8" s="12" customFormat="1">
      <c r="H130" s="11"/>
    </row>
    <row r="131" spans="8:8" s="12" customFormat="1">
      <c r="H131" s="11"/>
    </row>
    <row r="132" spans="8:8" s="12" customFormat="1">
      <c r="H132" s="11"/>
    </row>
    <row r="133" spans="8:8" s="12" customFormat="1">
      <c r="H133" s="11"/>
    </row>
    <row r="134" spans="8:8" s="12" customFormat="1">
      <c r="H134" s="11"/>
    </row>
    <row r="135" spans="8:8" s="12" customFormat="1">
      <c r="H135" s="11"/>
    </row>
    <row r="136" spans="8:8" s="12" customFormat="1">
      <c r="H136" s="11"/>
    </row>
    <row r="137" spans="8:8" s="12" customFormat="1">
      <c r="H137" s="11"/>
    </row>
    <row r="138" spans="8:8" s="12" customFormat="1">
      <c r="H138" s="11"/>
    </row>
    <row r="139" spans="8:8" s="12" customFormat="1">
      <c r="H139" s="11"/>
    </row>
    <row r="140" spans="8:8" s="12" customFormat="1">
      <c r="H140" s="11"/>
    </row>
    <row r="141" spans="8:8" s="12" customFormat="1">
      <c r="H141" s="11"/>
    </row>
    <row r="142" spans="8:8" s="12" customFormat="1">
      <c r="H142" s="11"/>
    </row>
    <row r="143" spans="8:8" s="12" customFormat="1">
      <c r="H143" s="11"/>
    </row>
    <row r="144" spans="8:8" s="12" customFormat="1">
      <c r="H144" s="11"/>
    </row>
    <row r="145" spans="8:8" s="12" customFormat="1">
      <c r="H145" s="11"/>
    </row>
    <row r="146" spans="8:8" s="12" customFormat="1">
      <c r="H146" s="11"/>
    </row>
    <row r="147" spans="8:8" s="12" customFormat="1">
      <c r="H147" s="11"/>
    </row>
    <row r="148" spans="8:8" s="12" customFormat="1">
      <c r="H148" s="11"/>
    </row>
    <row r="149" spans="8:8" s="12" customFormat="1">
      <c r="H149" s="11"/>
    </row>
    <row r="150" spans="8:8" s="12" customFormat="1">
      <c r="H150" s="11"/>
    </row>
    <row r="151" spans="8:8" s="12" customFormat="1">
      <c r="H151" s="11"/>
    </row>
    <row r="152" spans="8:8" s="12" customFormat="1">
      <c r="H152" s="11"/>
    </row>
    <row r="153" spans="8:8" s="12" customFormat="1">
      <c r="H153" s="11"/>
    </row>
    <row r="154" spans="8:8" s="12" customFormat="1">
      <c r="H154" s="11"/>
    </row>
    <row r="155" spans="8:8" s="12" customFormat="1">
      <c r="H155" s="11"/>
    </row>
    <row r="156" spans="8:8" s="12" customFormat="1">
      <c r="H156" s="11"/>
    </row>
    <row r="157" spans="8:8" s="12" customFormat="1">
      <c r="H157" s="11"/>
    </row>
    <row r="158" spans="8:8" s="12" customFormat="1">
      <c r="H158" s="11"/>
    </row>
    <row r="159" spans="8:8" s="12" customFormat="1">
      <c r="H159" s="11"/>
    </row>
    <row r="160" spans="8:8" s="12" customFormat="1">
      <c r="H160" s="11"/>
    </row>
    <row r="161" spans="8:8" s="12" customFormat="1">
      <c r="H161" s="11"/>
    </row>
    <row r="162" spans="8:8" s="12" customFormat="1">
      <c r="H162" s="11"/>
    </row>
    <row r="163" spans="8:8" s="12" customFormat="1">
      <c r="H163" s="11"/>
    </row>
    <row r="164" spans="8:8" s="12" customFormat="1">
      <c r="H164" s="11"/>
    </row>
    <row r="165" spans="8:8" s="12" customFormat="1">
      <c r="H165" s="11"/>
    </row>
    <row r="166" spans="8:8" s="12" customFormat="1">
      <c r="H166" s="11"/>
    </row>
    <row r="167" spans="8:8" s="12" customFormat="1">
      <c r="H167" s="11"/>
    </row>
    <row r="168" spans="8:8" s="12" customFormat="1">
      <c r="H168" s="11"/>
    </row>
    <row r="169" spans="8:8" s="12" customFormat="1">
      <c r="H169" s="11"/>
    </row>
    <row r="170" spans="8:8" s="12" customFormat="1">
      <c r="H170" s="11"/>
    </row>
    <row r="171" spans="8:8" s="12" customFormat="1">
      <c r="H171" s="11"/>
    </row>
    <row r="172" spans="8:8" s="12" customFormat="1">
      <c r="H172" s="11"/>
    </row>
    <row r="173" spans="8:8" s="12" customFormat="1">
      <c r="H173" s="11"/>
    </row>
    <row r="174" spans="8:8" s="12" customFormat="1">
      <c r="H174" s="11"/>
    </row>
    <row r="175" spans="8:8" s="12" customFormat="1">
      <c r="H175" s="11"/>
    </row>
    <row r="176" spans="8:8" s="12" customFormat="1">
      <c r="H176" s="11"/>
    </row>
    <row r="177" spans="8:8" s="12" customFormat="1">
      <c r="H177" s="11"/>
    </row>
    <row r="178" spans="8:8" s="12" customFormat="1">
      <c r="H178" s="11"/>
    </row>
    <row r="179" spans="8:8" s="12" customFormat="1">
      <c r="H179" s="11"/>
    </row>
    <row r="180" spans="8:8" s="12" customFormat="1">
      <c r="H180" s="11"/>
    </row>
    <row r="181" spans="8:8" s="12" customFormat="1">
      <c r="H181" s="11"/>
    </row>
    <row r="182" spans="8:8" s="12" customFormat="1">
      <c r="H182" s="11"/>
    </row>
    <row r="183" spans="8:8" s="12" customFormat="1">
      <c r="H183" s="11"/>
    </row>
    <row r="184" spans="8:8" s="12" customFormat="1">
      <c r="H184" s="11"/>
    </row>
    <row r="185" spans="8:8" s="12" customFormat="1">
      <c r="H185" s="11"/>
    </row>
    <row r="186" spans="8:8" s="12" customFormat="1">
      <c r="H186" s="11"/>
    </row>
    <row r="187" spans="8:8" s="12" customFormat="1">
      <c r="H187" s="11"/>
    </row>
    <row r="188" spans="8:8" s="12" customFormat="1">
      <c r="H188" s="11"/>
    </row>
    <row r="189" spans="8:8" s="12" customFormat="1">
      <c r="H189" s="11"/>
    </row>
    <row r="190" spans="8:8" s="12" customFormat="1">
      <c r="H190" s="11"/>
    </row>
    <row r="191" spans="8:8" s="12" customFormat="1">
      <c r="H191" s="11"/>
    </row>
    <row r="192" spans="8:8" s="12" customFormat="1">
      <c r="H192" s="11"/>
    </row>
    <row r="193" spans="8:8" s="12" customFormat="1">
      <c r="H193" s="11"/>
    </row>
    <row r="194" spans="8:8" s="12" customFormat="1">
      <c r="H194" s="11"/>
    </row>
    <row r="195" spans="8:8" s="12" customFormat="1">
      <c r="H195" s="11"/>
    </row>
    <row r="196" spans="8:8" s="12" customFormat="1">
      <c r="H196" s="11"/>
    </row>
    <row r="197" spans="8:8" s="12" customFormat="1">
      <c r="H197" s="11"/>
    </row>
    <row r="198" spans="8:8" s="12" customFormat="1">
      <c r="H198" s="11"/>
    </row>
    <row r="199" spans="8:8" s="12" customFormat="1">
      <c r="H199" s="11"/>
    </row>
    <row r="200" spans="8:8" s="12" customFormat="1">
      <c r="H200" s="11"/>
    </row>
    <row r="201" spans="8:8" s="12" customFormat="1">
      <c r="H201" s="11"/>
    </row>
    <row r="202" spans="8:8" s="12" customFormat="1">
      <c r="H202" s="11"/>
    </row>
    <row r="203" spans="8:8" s="12" customFormat="1">
      <c r="H203" s="11"/>
    </row>
    <row r="204" spans="8:8" s="12" customFormat="1">
      <c r="H204" s="11"/>
    </row>
    <row r="205" spans="8:8" s="12" customFormat="1">
      <c r="H205" s="11"/>
    </row>
    <row r="206" spans="8:8" s="12" customFormat="1">
      <c r="H206" s="11"/>
    </row>
    <row r="207" spans="8:8" s="12" customFormat="1">
      <c r="H207" s="11"/>
    </row>
    <row r="208" spans="8:8" s="12" customFormat="1">
      <c r="H208" s="11"/>
    </row>
    <row r="209" spans="8:8" s="12" customFormat="1">
      <c r="H209" s="11"/>
    </row>
    <row r="210" spans="8:8" s="12" customFormat="1">
      <c r="H210" s="11"/>
    </row>
    <row r="211" spans="8:8" s="12" customFormat="1">
      <c r="H211" s="11"/>
    </row>
    <row r="212" spans="8:8" s="12" customFormat="1">
      <c r="H212" s="11"/>
    </row>
    <row r="213" spans="8:8" s="12" customFormat="1">
      <c r="H213" s="11"/>
    </row>
    <row r="214" spans="8:8" s="12" customFormat="1">
      <c r="H214" s="11"/>
    </row>
    <row r="215" spans="8:8" s="12" customFormat="1">
      <c r="H215" s="11"/>
    </row>
    <row r="216" spans="8:8" s="12" customFormat="1">
      <c r="H216" s="11"/>
    </row>
    <row r="217" spans="8:8" s="12" customFormat="1">
      <c r="H217" s="11"/>
    </row>
    <row r="218" spans="8:8" s="12" customFormat="1">
      <c r="H218" s="11"/>
    </row>
    <row r="219" spans="8:8" s="12" customFormat="1">
      <c r="H219" s="11"/>
    </row>
    <row r="220" spans="8:8" s="12" customFormat="1">
      <c r="H220" s="11"/>
    </row>
    <row r="221" spans="8:8" s="12" customFormat="1">
      <c r="H221" s="11"/>
    </row>
    <row r="222" spans="8:8" s="12" customFormat="1">
      <c r="H222" s="11"/>
    </row>
    <row r="223" spans="8:8" s="12" customFormat="1">
      <c r="H223" s="11"/>
    </row>
    <row r="224" spans="8:8" s="12" customFormat="1">
      <c r="H224" s="11"/>
    </row>
    <row r="225" spans="8:8" s="12" customFormat="1">
      <c r="H225" s="11"/>
    </row>
    <row r="226" spans="8:8" s="12" customFormat="1">
      <c r="H226" s="11"/>
    </row>
    <row r="227" spans="8:8" s="12" customFormat="1">
      <c r="H227" s="11"/>
    </row>
    <row r="228" spans="8:8" s="12" customFormat="1">
      <c r="H228" s="11"/>
    </row>
    <row r="229" spans="8:8" s="12" customFormat="1">
      <c r="H229" s="11"/>
    </row>
    <row r="230" spans="8:8" s="12" customFormat="1">
      <c r="H230" s="11"/>
    </row>
    <row r="231" spans="8:8" s="12" customFormat="1">
      <c r="H231" s="11"/>
    </row>
    <row r="232" spans="8:8" s="12" customFormat="1">
      <c r="H232" s="11"/>
    </row>
    <row r="233" spans="8:8" s="12" customFormat="1">
      <c r="H233" s="11"/>
    </row>
    <row r="234" spans="8:8" s="12" customFormat="1">
      <c r="H234" s="11"/>
    </row>
    <row r="235" spans="8:8" s="12" customFormat="1">
      <c r="H235" s="11"/>
    </row>
    <row r="236" spans="8:8" s="12" customFormat="1">
      <c r="H236" s="11"/>
    </row>
    <row r="237" spans="8:8" s="12" customFormat="1">
      <c r="H237" s="11"/>
    </row>
    <row r="238" spans="8:8" s="12" customFormat="1">
      <c r="H238" s="11"/>
    </row>
    <row r="239" spans="8:8" s="12" customFormat="1">
      <c r="H239" s="11"/>
    </row>
    <row r="240" spans="8:8" s="12" customFormat="1">
      <c r="H240" s="11"/>
    </row>
    <row r="241" spans="8:8" s="12" customFormat="1">
      <c r="H241" s="11"/>
    </row>
    <row r="242" spans="8:8" s="12" customFormat="1">
      <c r="H242" s="11"/>
    </row>
    <row r="243" spans="8:8" s="12" customFormat="1">
      <c r="H243" s="11"/>
    </row>
    <row r="244" spans="8:8" s="12" customFormat="1">
      <c r="H244" s="11"/>
    </row>
    <row r="245" spans="8:8" s="12" customFormat="1">
      <c r="H245" s="11"/>
    </row>
    <row r="246" spans="8:8" s="12" customFormat="1">
      <c r="H246" s="11"/>
    </row>
    <row r="247" spans="8:8" s="12" customFormat="1">
      <c r="H247" s="11"/>
    </row>
    <row r="248" spans="8:8" s="12" customFormat="1">
      <c r="H248" s="11"/>
    </row>
    <row r="249" spans="8:8" s="12" customFormat="1">
      <c r="H249" s="11"/>
    </row>
    <row r="250" spans="8:8" s="12" customFormat="1">
      <c r="H250" s="11"/>
    </row>
    <row r="251" spans="8:8" s="12" customFormat="1">
      <c r="H251" s="11"/>
    </row>
    <row r="252" spans="8:8" s="12" customFormat="1">
      <c r="H252" s="11"/>
    </row>
    <row r="253" spans="8:8" s="12" customFormat="1">
      <c r="H253" s="11"/>
    </row>
    <row r="254" spans="8:8" s="12" customFormat="1">
      <c r="H254" s="11"/>
    </row>
    <row r="255" spans="8:8" s="12" customFormat="1">
      <c r="H255" s="11"/>
    </row>
    <row r="256" spans="8:8" s="12" customFormat="1">
      <c r="H256" s="11"/>
    </row>
    <row r="257" spans="8:8" s="12" customFormat="1">
      <c r="H257" s="11"/>
    </row>
    <row r="258" spans="8:8" s="12" customFormat="1">
      <c r="H258" s="11"/>
    </row>
    <row r="259" spans="8:8" s="12" customFormat="1">
      <c r="H259" s="11"/>
    </row>
    <row r="260" spans="8:8" s="12" customFormat="1">
      <c r="H260" s="11"/>
    </row>
    <row r="261" spans="8:8" s="12" customFormat="1">
      <c r="H261" s="11"/>
    </row>
    <row r="262" spans="8:8" s="12" customFormat="1">
      <c r="H262" s="11"/>
    </row>
    <row r="263" spans="8:8" s="12" customFormat="1">
      <c r="H263" s="11"/>
    </row>
    <row r="264" spans="8:8" s="12" customFormat="1">
      <c r="H264" s="11"/>
    </row>
    <row r="265" spans="8:8" s="12" customFormat="1">
      <c r="H265" s="11"/>
    </row>
    <row r="266" spans="8:8" s="12" customFormat="1">
      <c r="H266" s="11"/>
    </row>
    <row r="267" spans="8:8" s="12" customFormat="1">
      <c r="H267" s="11"/>
    </row>
    <row r="268" spans="8:8" s="12" customFormat="1">
      <c r="H268" s="11"/>
    </row>
    <row r="269" spans="8:8" s="12" customFormat="1">
      <c r="H269" s="11"/>
    </row>
    <row r="270" spans="8:8" s="12" customFormat="1">
      <c r="H270" s="11"/>
    </row>
    <row r="271" spans="8:8" s="12" customFormat="1">
      <c r="H271" s="11"/>
    </row>
    <row r="272" spans="8:8" s="12" customFormat="1">
      <c r="H272" s="11"/>
    </row>
    <row r="273" spans="8:8" s="12" customFormat="1">
      <c r="H273" s="11"/>
    </row>
    <row r="274" spans="8:8" s="12" customFormat="1">
      <c r="H274" s="11"/>
    </row>
    <row r="275" spans="8:8" s="12" customFormat="1">
      <c r="H275" s="11"/>
    </row>
    <row r="276" spans="8:8" s="12" customFormat="1">
      <c r="H276" s="11"/>
    </row>
    <row r="277" spans="8:8" s="12" customFormat="1">
      <c r="H277" s="11"/>
    </row>
    <row r="278" spans="8:8" s="12" customFormat="1">
      <c r="H278" s="11"/>
    </row>
    <row r="279" spans="8:8" s="12" customFormat="1">
      <c r="H279" s="11"/>
    </row>
    <row r="280" spans="8:8" s="12" customFormat="1">
      <c r="H280" s="11"/>
    </row>
    <row r="281" spans="8:8" s="12" customFormat="1">
      <c r="H281" s="11"/>
    </row>
    <row r="282" spans="8:8" s="12" customFormat="1">
      <c r="H282" s="11"/>
    </row>
    <row r="283" spans="8:8" s="12" customFormat="1">
      <c r="H283" s="11"/>
    </row>
    <row r="284" spans="8:8" s="12" customFormat="1">
      <c r="H284" s="11"/>
    </row>
    <row r="285" spans="8:8" s="12" customFormat="1">
      <c r="H285" s="11"/>
    </row>
    <row r="286" spans="8:8" s="12" customFormat="1">
      <c r="H286" s="11"/>
    </row>
    <row r="287" spans="8:8" s="12" customFormat="1">
      <c r="H287" s="11"/>
    </row>
    <row r="288" spans="8:8" s="12" customFormat="1">
      <c r="H288" s="11"/>
    </row>
    <row r="289" spans="8:8" s="12" customFormat="1">
      <c r="H289" s="11"/>
    </row>
    <row r="290" spans="8:8" s="12" customFormat="1">
      <c r="H290" s="11"/>
    </row>
    <row r="291" spans="8:8" s="12" customFormat="1">
      <c r="H291" s="1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 xml:space="preserve">&amp;L&amp;G&amp;RSCLLD 2014-2020
</oddHeader>
    <oddFooter>&amp;L&amp;G&amp;C&amp;G&amp;R&amp;G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AJ39"/>
  <sheetViews>
    <sheetView view="pageLayout" zoomScale="70" zoomScaleNormal="100" zoomScalePageLayoutView="70" workbookViewId="0">
      <selection activeCell="AL3" sqref="AL3"/>
    </sheetView>
  </sheetViews>
  <sheetFormatPr defaultRowHeight="14.4"/>
  <cols>
    <col min="1" max="1" width="14.33203125" customWidth="1"/>
    <col min="2" max="31" width="6.33203125" customWidth="1"/>
    <col min="32" max="36" width="5.6640625" customWidth="1"/>
  </cols>
  <sheetData>
    <row r="1" spans="1:36" s="8" customFormat="1">
      <c r="A1" s="53" t="s">
        <v>245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2" spans="1:36">
      <c r="A2" s="156"/>
      <c r="B2" s="155">
        <v>2008</v>
      </c>
      <c r="C2" s="155"/>
      <c r="D2" s="155"/>
      <c r="E2" s="155"/>
      <c r="F2" s="155"/>
      <c r="G2" s="155">
        <v>2009</v>
      </c>
      <c r="H2" s="155"/>
      <c r="I2" s="155"/>
      <c r="J2" s="155"/>
      <c r="K2" s="155"/>
      <c r="L2" s="155">
        <v>2010</v>
      </c>
      <c r="M2" s="155"/>
      <c r="N2" s="155"/>
      <c r="O2" s="155"/>
      <c r="P2" s="155"/>
      <c r="Q2" s="155">
        <v>2011</v>
      </c>
      <c r="R2" s="155"/>
      <c r="S2" s="155"/>
      <c r="T2" s="155"/>
      <c r="U2" s="155"/>
      <c r="V2" s="155">
        <v>2012</v>
      </c>
      <c r="W2" s="155"/>
      <c r="X2" s="155"/>
      <c r="Y2" s="155"/>
      <c r="Z2" s="155"/>
      <c r="AA2" s="155">
        <v>2013</v>
      </c>
      <c r="AB2" s="155"/>
      <c r="AC2" s="155"/>
      <c r="AD2" s="155"/>
      <c r="AE2" s="155"/>
      <c r="AF2" s="155">
        <v>2014</v>
      </c>
      <c r="AG2" s="155"/>
      <c r="AH2" s="155"/>
      <c r="AI2" s="155"/>
      <c r="AJ2" s="155"/>
    </row>
    <row r="3" spans="1:36" ht="84">
      <c r="A3" s="157"/>
      <c r="B3" s="116" t="s">
        <v>36</v>
      </c>
      <c r="C3" s="116" t="s">
        <v>37</v>
      </c>
      <c r="D3" s="116" t="s">
        <v>38</v>
      </c>
      <c r="E3" s="116" t="s">
        <v>0</v>
      </c>
      <c r="F3" s="116" t="s">
        <v>39</v>
      </c>
      <c r="G3" s="116" t="s">
        <v>36</v>
      </c>
      <c r="H3" s="116" t="s">
        <v>37</v>
      </c>
      <c r="I3" s="116" t="s">
        <v>38</v>
      </c>
      <c r="J3" s="116" t="s">
        <v>0</v>
      </c>
      <c r="K3" s="116" t="s">
        <v>39</v>
      </c>
      <c r="L3" s="116" t="s">
        <v>36</v>
      </c>
      <c r="M3" s="116" t="s">
        <v>37</v>
      </c>
      <c r="N3" s="116" t="s">
        <v>38</v>
      </c>
      <c r="O3" s="116" t="s">
        <v>0</v>
      </c>
      <c r="P3" s="116" t="s">
        <v>39</v>
      </c>
      <c r="Q3" s="116" t="s">
        <v>36</v>
      </c>
      <c r="R3" s="116" t="s">
        <v>37</v>
      </c>
      <c r="S3" s="116" t="s">
        <v>38</v>
      </c>
      <c r="T3" s="116" t="s">
        <v>0</v>
      </c>
      <c r="U3" s="116" t="s">
        <v>39</v>
      </c>
      <c r="V3" s="116" t="s">
        <v>36</v>
      </c>
      <c r="W3" s="116" t="s">
        <v>37</v>
      </c>
      <c r="X3" s="116" t="s">
        <v>38</v>
      </c>
      <c r="Y3" s="116" t="s">
        <v>0</v>
      </c>
      <c r="Z3" s="116" t="s">
        <v>39</v>
      </c>
      <c r="AA3" s="116" t="s">
        <v>36</v>
      </c>
      <c r="AB3" s="116" t="s">
        <v>37</v>
      </c>
      <c r="AC3" s="116" t="s">
        <v>38</v>
      </c>
      <c r="AD3" s="116" t="s">
        <v>0</v>
      </c>
      <c r="AE3" s="116" t="s">
        <v>39</v>
      </c>
      <c r="AF3" s="116" t="s">
        <v>36</v>
      </c>
      <c r="AG3" s="116" t="s">
        <v>37</v>
      </c>
      <c r="AH3" s="116" t="s">
        <v>38</v>
      </c>
      <c r="AI3" s="116" t="s">
        <v>0</v>
      </c>
      <c r="AJ3" s="116" t="s">
        <v>39</v>
      </c>
    </row>
    <row r="4" spans="1:36">
      <c r="A4" s="111" t="s">
        <v>26</v>
      </c>
      <c r="B4" s="111">
        <v>47</v>
      </c>
      <c r="C4" s="111">
        <v>226</v>
      </c>
      <c r="D4" s="111">
        <v>67</v>
      </c>
      <c r="E4" s="34">
        <v>42.176499999999997</v>
      </c>
      <c r="F4" s="34">
        <f t="shared" ref="F4:F36" si="0">D4/B4*100</f>
        <v>142.55319148936169</v>
      </c>
      <c r="G4" s="25">
        <v>44</v>
      </c>
      <c r="H4" s="111">
        <v>218</v>
      </c>
      <c r="I4" s="25">
        <v>71</v>
      </c>
      <c r="J4" s="34">
        <v>42.524024024024001</v>
      </c>
      <c r="K4" s="34">
        <f t="shared" ref="K4:K36" si="1">I4/G4*100</f>
        <v>161.36363636363635</v>
      </c>
      <c r="L4" s="25">
        <v>43</v>
      </c>
      <c r="M4" s="111">
        <v>215</v>
      </c>
      <c r="N4" s="25">
        <v>67</v>
      </c>
      <c r="O4" s="34">
        <v>42.752307692307696</v>
      </c>
      <c r="P4" s="34">
        <f t="shared" ref="P4:P36" si="2">N4/L4*100</f>
        <v>155.81395348837211</v>
      </c>
      <c r="Q4" s="25">
        <v>47</v>
      </c>
      <c r="R4" s="117">
        <v>216</v>
      </c>
      <c r="S4" s="25">
        <v>74</v>
      </c>
      <c r="T4" s="118">
        <v>42.678041543026708</v>
      </c>
      <c r="U4" s="34">
        <f t="shared" ref="U4:U36" si="3">S4/Q4*100</f>
        <v>157.44680851063831</v>
      </c>
      <c r="V4" s="106">
        <v>46</v>
      </c>
      <c r="W4" s="106">
        <v>209</v>
      </c>
      <c r="X4" s="106">
        <v>74</v>
      </c>
      <c r="Y4" s="118">
        <v>43.071428571428569</v>
      </c>
      <c r="Z4" s="34">
        <f t="shared" ref="Z4:Z36" si="4">X4/V4*100</f>
        <v>160.86956521739131</v>
      </c>
      <c r="AA4" s="69">
        <v>48</v>
      </c>
      <c r="AB4" s="69">
        <v>206</v>
      </c>
      <c r="AC4" s="69">
        <v>77</v>
      </c>
      <c r="AD4" s="119">
        <v>43.675226586102717</v>
      </c>
      <c r="AE4" s="34">
        <f t="shared" ref="AE4:AE36" si="5">AC4/AA4*100</f>
        <v>160.41666666666669</v>
      </c>
      <c r="AF4" s="69">
        <v>42</v>
      </c>
      <c r="AG4" s="69">
        <v>199</v>
      </c>
      <c r="AH4" s="69">
        <v>80</v>
      </c>
      <c r="AI4" s="119">
        <v>45.285049999999998</v>
      </c>
      <c r="AJ4" s="34">
        <f t="shared" ref="AJ4:AJ36" si="6">AH4/AF4*100</f>
        <v>190.47619047619045</v>
      </c>
    </row>
    <row r="5" spans="1:36">
      <c r="A5" s="111" t="s">
        <v>1</v>
      </c>
      <c r="B5" s="111">
        <v>59</v>
      </c>
      <c r="C5" s="111">
        <v>244</v>
      </c>
      <c r="D5" s="111">
        <v>57</v>
      </c>
      <c r="E5" s="34">
        <v>40.961100000000002</v>
      </c>
      <c r="F5" s="34">
        <f t="shared" si="0"/>
        <v>96.610169491525426</v>
      </c>
      <c r="G5" s="25">
        <v>53</v>
      </c>
      <c r="H5" s="111">
        <v>244</v>
      </c>
      <c r="I5" s="25">
        <v>61</v>
      </c>
      <c r="J5" s="34">
        <v>42.002793296089401</v>
      </c>
      <c r="K5" s="34">
        <f t="shared" si="1"/>
        <v>115.09433962264151</v>
      </c>
      <c r="L5" s="25">
        <v>46</v>
      </c>
      <c r="M5" s="111">
        <v>239</v>
      </c>
      <c r="N5" s="25">
        <v>62</v>
      </c>
      <c r="O5" s="34">
        <v>43.191642651296831</v>
      </c>
      <c r="P5" s="34">
        <f t="shared" si="2"/>
        <v>134.78260869565219</v>
      </c>
      <c r="Q5" s="25">
        <v>47</v>
      </c>
      <c r="R5" s="117">
        <v>236</v>
      </c>
      <c r="S5" s="25">
        <v>63</v>
      </c>
      <c r="T5" s="118">
        <v>42.924855491329481</v>
      </c>
      <c r="U5" s="34">
        <f t="shared" si="3"/>
        <v>134.04255319148936</v>
      </c>
      <c r="V5" s="106">
        <v>54</v>
      </c>
      <c r="W5" s="106">
        <v>237</v>
      </c>
      <c r="X5" s="106">
        <v>67</v>
      </c>
      <c r="Y5" s="118">
        <v>42.497206703910614</v>
      </c>
      <c r="Z5" s="34">
        <f t="shared" si="4"/>
        <v>124.07407407407408</v>
      </c>
      <c r="AA5" s="69">
        <v>50</v>
      </c>
      <c r="AB5" s="69">
        <v>238</v>
      </c>
      <c r="AC5" s="69">
        <v>66</v>
      </c>
      <c r="AD5" s="119">
        <v>43.016949152542374</v>
      </c>
      <c r="AE5" s="34">
        <f t="shared" si="5"/>
        <v>132</v>
      </c>
      <c r="AF5" s="69">
        <v>49</v>
      </c>
      <c r="AG5" s="69">
        <v>248</v>
      </c>
      <c r="AH5" s="69">
        <v>70</v>
      </c>
      <c r="AI5" s="119">
        <v>42.914169999999999</v>
      </c>
      <c r="AJ5" s="34">
        <f t="shared" si="6"/>
        <v>142.85714285714286</v>
      </c>
    </row>
    <row r="6" spans="1:36">
      <c r="A6" s="111" t="s">
        <v>28</v>
      </c>
      <c r="B6" s="111">
        <v>37</v>
      </c>
      <c r="C6" s="111">
        <v>174</v>
      </c>
      <c r="D6" s="111">
        <v>53</v>
      </c>
      <c r="E6" s="34">
        <v>43.253799999999998</v>
      </c>
      <c r="F6" s="34">
        <f t="shared" si="0"/>
        <v>143.24324324324326</v>
      </c>
      <c r="G6" s="25">
        <v>34</v>
      </c>
      <c r="H6" s="111">
        <v>178</v>
      </c>
      <c r="I6" s="25">
        <v>55</v>
      </c>
      <c r="J6" s="34">
        <v>43.470037453183501</v>
      </c>
      <c r="K6" s="34">
        <f t="shared" si="1"/>
        <v>161.76470588235296</v>
      </c>
      <c r="L6" s="25">
        <v>34</v>
      </c>
      <c r="M6" s="111">
        <v>173</v>
      </c>
      <c r="N6" s="25">
        <v>57</v>
      </c>
      <c r="O6" s="34">
        <v>43.140151515151516</v>
      </c>
      <c r="P6" s="34">
        <f t="shared" si="2"/>
        <v>167.64705882352942</v>
      </c>
      <c r="Q6" s="25">
        <v>39</v>
      </c>
      <c r="R6" s="117">
        <v>174</v>
      </c>
      <c r="S6" s="25">
        <v>59</v>
      </c>
      <c r="T6" s="118">
        <v>42.955882352941174</v>
      </c>
      <c r="U6" s="34">
        <f t="shared" si="3"/>
        <v>151.28205128205127</v>
      </c>
      <c r="V6" s="106">
        <v>39</v>
      </c>
      <c r="W6" s="106">
        <v>172</v>
      </c>
      <c r="X6" s="106">
        <v>60</v>
      </c>
      <c r="Y6" s="118">
        <v>43.773062730627309</v>
      </c>
      <c r="Z6" s="34">
        <f t="shared" si="4"/>
        <v>153.84615384615387</v>
      </c>
      <c r="AA6" s="69">
        <v>34</v>
      </c>
      <c r="AB6" s="69">
        <v>172</v>
      </c>
      <c r="AC6" s="69">
        <v>59</v>
      </c>
      <c r="AD6" s="119">
        <v>44.284905660377362</v>
      </c>
      <c r="AE6" s="34">
        <f t="shared" si="5"/>
        <v>173.52941176470588</v>
      </c>
      <c r="AF6" s="69">
        <v>32</v>
      </c>
      <c r="AG6" s="69">
        <v>169</v>
      </c>
      <c r="AH6" s="69">
        <v>62</v>
      </c>
      <c r="AI6" s="119">
        <v>44.655889999999999</v>
      </c>
      <c r="AJ6" s="34">
        <f t="shared" si="6"/>
        <v>193.75</v>
      </c>
    </row>
    <row r="7" spans="1:36">
      <c r="A7" s="111" t="s">
        <v>2</v>
      </c>
      <c r="B7" s="111">
        <v>175</v>
      </c>
      <c r="C7" s="111">
        <v>851</v>
      </c>
      <c r="D7" s="111">
        <v>160</v>
      </c>
      <c r="E7" s="34">
        <v>39.302700000000002</v>
      </c>
      <c r="F7" s="34">
        <f t="shared" si="0"/>
        <v>91.428571428571431</v>
      </c>
      <c r="G7" s="25">
        <v>171</v>
      </c>
      <c r="H7" s="111">
        <v>847</v>
      </c>
      <c r="I7" s="25">
        <v>172</v>
      </c>
      <c r="J7" s="34">
        <v>39.642016806722701</v>
      </c>
      <c r="K7" s="34">
        <f t="shared" si="1"/>
        <v>100.58479532163742</v>
      </c>
      <c r="L7" s="25">
        <v>186</v>
      </c>
      <c r="M7" s="111">
        <v>838</v>
      </c>
      <c r="N7" s="25">
        <v>182</v>
      </c>
      <c r="O7" s="34">
        <v>39.717247097844115</v>
      </c>
      <c r="P7" s="34">
        <f t="shared" si="2"/>
        <v>97.849462365591393</v>
      </c>
      <c r="Q7" s="25">
        <v>181</v>
      </c>
      <c r="R7" s="117">
        <v>838</v>
      </c>
      <c r="S7" s="25">
        <v>186</v>
      </c>
      <c r="T7" s="118">
        <v>40.32240663900415</v>
      </c>
      <c r="U7" s="34">
        <f t="shared" si="3"/>
        <v>102.76243093922652</v>
      </c>
      <c r="V7" s="106">
        <v>186</v>
      </c>
      <c r="W7" s="106">
        <v>831</v>
      </c>
      <c r="X7" s="106">
        <v>196</v>
      </c>
      <c r="Y7" s="118">
        <v>40.468672712283592</v>
      </c>
      <c r="Z7" s="34">
        <f t="shared" si="4"/>
        <v>105.3763440860215</v>
      </c>
      <c r="AA7" s="69">
        <v>182</v>
      </c>
      <c r="AB7" s="69">
        <v>821</v>
      </c>
      <c r="AC7" s="69">
        <v>196</v>
      </c>
      <c r="AD7" s="119">
        <v>40.751876563803172</v>
      </c>
      <c r="AE7" s="34">
        <f t="shared" si="5"/>
        <v>107.69230769230769</v>
      </c>
      <c r="AF7" s="69">
        <v>192</v>
      </c>
      <c r="AG7" s="69">
        <v>821</v>
      </c>
      <c r="AH7" s="69">
        <v>207</v>
      </c>
      <c r="AI7" s="119">
        <v>40.74098</v>
      </c>
      <c r="AJ7" s="34">
        <f t="shared" si="6"/>
        <v>107.8125</v>
      </c>
    </row>
    <row r="8" spans="1:36">
      <c r="A8" s="111" t="s">
        <v>27</v>
      </c>
      <c r="B8" s="111">
        <v>20</v>
      </c>
      <c r="C8" s="111">
        <v>123</v>
      </c>
      <c r="D8" s="111">
        <v>18</v>
      </c>
      <c r="E8" s="34">
        <v>39.065199999999997</v>
      </c>
      <c r="F8" s="34">
        <f t="shared" si="0"/>
        <v>90</v>
      </c>
      <c r="G8" s="25">
        <v>19</v>
      </c>
      <c r="H8" s="111">
        <v>131</v>
      </c>
      <c r="I8" s="25">
        <v>17</v>
      </c>
      <c r="J8" s="34">
        <v>39.236526946107801</v>
      </c>
      <c r="K8" s="34">
        <f t="shared" si="1"/>
        <v>89.473684210526315</v>
      </c>
      <c r="L8" s="25">
        <v>17</v>
      </c>
      <c r="M8" s="111">
        <v>134</v>
      </c>
      <c r="N8" s="25">
        <v>15</v>
      </c>
      <c r="O8" s="34">
        <v>39.602409638554214</v>
      </c>
      <c r="P8" s="34">
        <f t="shared" si="2"/>
        <v>88.235294117647058</v>
      </c>
      <c r="Q8" s="25">
        <v>22</v>
      </c>
      <c r="R8" s="117">
        <v>131</v>
      </c>
      <c r="S8" s="25">
        <v>16</v>
      </c>
      <c r="T8" s="118">
        <v>38.926035502958577</v>
      </c>
      <c r="U8" s="34">
        <f t="shared" si="3"/>
        <v>72.727272727272734</v>
      </c>
      <c r="V8" s="106">
        <v>23</v>
      </c>
      <c r="W8" s="106">
        <v>127</v>
      </c>
      <c r="X8" s="106">
        <v>16</v>
      </c>
      <c r="Y8" s="118">
        <v>39.608433734939759</v>
      </c>
      <c r="Z8" s="34">
        <f t="shared" si="4"/>
        <v>69.565217391304344</v>
      </c>
      <c r="AA8" s="69">
        <v>25</v>
      </c>
      <c r="AB8" s="69">
        <v>121</v>
      </c>
      <c r="AC8" s="69">
        <v>19</v>
      </c>
      <c r="AD8" s="119">
        <v>40.184848484848487</v>
      </c>
      <c r="AE8" s="34">
        <f t="shared" si="5"/>
        <v>76</v>
      </c>
      <c r="AF8" s="69">
        <v>23</v>
      </c>
      <c r="AG8" s="69">
        <v>121</v>
      </c>
      <c r="AH8" s="69">
        <v>19</v>
      </c>
      <c r="AI8" s="119">
        <v>41.291409999999999</v>
      </c>
      <c r="AJ8" s="34">
        <f t="shared" si="6"/>
        <v>82.608695652173907</v>
      </c>
    </row>
    <row r="9" spans="1:36">
      <c r="A9" s="111" t="s">
        <v>29</v>
      </c>
      <c r="B9" s="111">
        <v>27</v>
      </c>
      <c r="C9" s="111">
        <v>141</v>
      </c>
      <c r="D9" s="111">
        <v>39</v>
      </c>
      <c r="E9" s="34">
        <v>42.862299999999998</v>
      </c>
      <c r="F9" s="34">
        <f t="shared" si="0"/>
        <v>144.44444444444443</v>
      </c>
      <c r="G9" s="25">
        <v>28</v>
      </c>
      <c r="H9" s="111">
        <v>139</v>
      </c>
      <c r="I9" s="25">
        <v>38</v>
      </c>
      <c r="J9" s="34">
        <v>42.817073170731703</v>
      </c>
      <c r="K9" s="34">
        <f t="shared" si="1"/>
        <v>135.71428571428572</v>
      </c>
      <c r="L9" s="25">
        <v>30</v>
      </c>
      <c r="M9" s="111">
        <v>141</v>
      </c>
      <c r="N9" s="25">
        <v>42</v>
      </c>
      <c r="O9" s="34">
        <v>42.612676056338032</v>
      </c>
      <c r="P9" s="34">
        <f t="shared" si="2"/>
        <v>140</v>
      </c>
      <c r="Q9" s="25">
        <v>33</v>
      </c>
      <c r="R9" s="117">
        <v>144</v>
      </c>
      <c r="S9" s="25">
        <v>39</v>
      </c>
      <c r="T9" s="118">
        <v>41.861111111111114</v>
      </c>
      <c r="U9" s="34">
        <f t="shared" si="3"/>
        <v>118.18181818181819</v>
      </c>
      <c r="V9" s="106">
        <v>30</v>
      </c>
      <c r="W9" s="106">
        <v>147</v>
      </c>
      <c r="X9" s="106">
        <v>41</v>
      </c>
      <c r="Y9" s="118">
        <v>42.110091743119263</v>
      </c>
      <c r="Z9" s="34">
        <f t="shared" si="4"/>
        <v>136.66666666666666</v>
      </c>
      <c r="AA9" s="69">
        <v>32</v>
      </c>
      <c r="AB9" s="69">
        <v>146</v>
      </c>
      <c r="AC9" s="69">
        <v>41</v>
      </c>
      <c r="AD9" s="119">
        <v>41.938356164383563</v>
      </c>
      <c r="AE9" s="34">
        <f t="shared" si="5"/>
        <v>128.125</v>
      </c>
      <c r="AF9" s="69">
        <v>35</v>
      </c>
      <c r="AG9" s="69">
        <v>150</v>
      </c>
      <c r="AH9" s="69">
        <v>40</v>
      </c>
      <c r="AI9" s="119">
        <v>41.122219999999999</v>
      </c>
      <c r="AJ9" s="34">
        <f t="shared" si="6"/>
        <v>114.28571428571428</v>
      </c>
    </row>
    <row r="10" spans="1:36">
      <c r="A10" s="111" t="s">
        <v>30</v>
      </c>
      <c r="B10" s="111">
        <v>24</v>
      </c>
      <c r="C10" s="111">
        <v>163</v>
      </c>
      <c r="D10" s="111">
        <v>31</v>
      </c>
      <c r="E10" s="34">
        <v>42.165100000000002</v>
      </c>
      <c r="F10" s="34">
        <f t="shared" si="0"/>
        <v>129.16666666666669</v>
      </c>
      <c r="G10" s="25">
        <v>22</v>
      </c>
      <c r="H10" s="111">
        <v>171</v>
      </c>
      <c r="I10" s="25">
        <v>32</v>
      </c>
      <c r="J10" s="34">
        <v>41.922222222222203</v>
      </c>
      <c r="K10" s="34">
        <f t="shared" si="1"/>
        <v>145.45454545454547</v>
      </c>
      <c r="L10" s="25">
        <v>23</v>
      </c>
      <c r="M10" s="111">
        <v>171</v>
      </c>
      <c r="N10" s="25">
        <v>33</v>
      </c>
      <c r="O10" s="34">
        <v>42.16079295154185</v>
      </c>
      <c r="P10" s="34">
        <f t="shared" si="2"/>
        <v>143.47826086956522</v>
      </c>
      <c r="Q10" s="25">
        <v>27</v>
      </c>
      <c r="R10" s="117">
        <v>173</v>
      </c>
      <c r="S10" s="25">
        <v>32</v>
      </c>
      <c r="T10" s="118">
        <v>41.025862068965516</v>
      </c>
      <c r="U10" s="34">
        <f t="shared" si="3"/>
        <v>118.5185185185185</v>
      </c>
      <c r="V10" s="106">
        <v>30</v>
      </c>
      <c r="W10" s="106">
        <v>168</v>
      </c>
      <c r="X10" s="106">
        <v>32</v>
      </c>
      <c r="Y10" s="118">
        <v>40.452173913043481</v>
      </c>
      <c r="Z10" s="34">
        <f t="shared" si="4"/>
        <v>106.66666666666667</v>
      </c>
      <c r="AA10" s="69">
        <v>24</v>
      </c>
      <c r="AB10" s="69">
        <v>159</v>
      </c>
      <c r="AC10" s="69">
        <v>33</v>
      </c>
      <c r="AD10" s="119">
        <v>41.902777777777779</v>
      </c>
      <c r="AE10" s="34">
        <f t="shared" si="5"/>
        <v>137.5</v>
      </c>
      <c r="AF10" s="69">
        <v>23</v>
      </c>
      <c r="AG10" s="69">
        <v>156</v>
      </c>
      <c r="AH10" s="69">
        <v>36</v>
      </c>
      <c r="AI10" s="119">
        <v>42.611629999999998</v>
      </c>
      <c r="AJ10" s="34">
        <f t="shared" si="6"/>
        <v>156.52173913043478</v>
      </c>
    </row>
    <row r="11" spans="1:36">
      <c r="A11" s="111" t="s">
        <v>3</v>
      </c>
      <c r="B11" s="111">
        <v>49</v>
      </c>
      <c r="C11" s="111">
        <v>182</v>
      </c>
      <c r="D11" s="111">
        <v>41</v>
      </c>
      <c r="E11" s="34">
        <v>39.073500000000003</v>
      </c>
      <c r="F11" s="34">
        <f t="shared" si="0"/>
        <v>83.673469387755105</v>
      </c>
      <c r="G11" s="25">
        <v>45</v>
      </c>
      <c r="H11" s="111">
        <v>187</v>
      </c>
      <c r="I11" s="25">
        <v>41</v>
      </c>
      <c r="J11" s="34">
        <v>39.631868131868103</v>
      </c>
      <c r="K11" s="34">
        <f t="shared" si="1"/>
        <v>91.111111111111114</v>
      </c>
      <c r="L11" s="25">
        <v>49</v>
      </c>
      <c r="M11" s="111">
        <v>177</v>
      </c>
      <c r="N11" s="25">
        <v>41</v>
      </c>
      <c r="O11" s="34">
        <v>39.357677902621724</v>
      </c>
      <c r="P11" s="34">
        <f t="shared" si="2"/>
        <v>83.673469387755105</v>
      </c>
      <c r="Q11" s="25">
        <v>45</v>
      </c>
      <c r="R11" s="117">
        <v>180</v>
      </c>
      <c r="S11" s="25">
        <v>48</v>
      </c>
      <c r="T11" s="118">
        <v>40.69047619047619</v>
      </c>
      <c r="U11" s="34">
        <f t="shared" si="3"/>
        <v>106.66666666666667</v>
      </c>
      <c r="V11" s="106">
        <v>43</v>
      </c>
      <c r="W11" s="106">
        <v>180</v>
      </c>
      <c r="X11" s="106">
        <v>52</v>
      </c>
      <c r="Y11" s="118">
        <v>41.07090909090909</v>
      </c>
      <c r="Z11" s="34">
        <f t="shared" si="4"/>
        <v>120.93023255813952</v>
      </c>
      <c r="AA11" s="69">
        <v>47</v>
      </c>
      <c r="AB11" s="69">
        <v>179</v>
      </c>
      <c r="AC11" s="69">
        <v>53</v>
      </c>
      <c r="AD11" s="119">
        <v>40.657706093189965</v>
      </c>
      <c r="AE11" s="34">
        <f t="shared" si="5"/>
        <v>112.7659574468085</v>
      </c>
      <c r="AF11" s="69">
        <v>46</v>
      </c>
      <c r="AG11" s="69">
        <v>177</v>
      </c>
      <c r="AH11" s="69">
        <v>54</v>
      </c>
      <c r="AI11" s="119">
        <v>41.702170000000002</v>
      </c>
      <c r="AJ11" s="34">
        <f t="shared" si="6"/>
        <v>117.39130434782609</v>
      </c>
    </row>
    <row r="12" spans="1:36">
      <c r="A12" s="111" t="s">
        <v>25</v>
      </c>
      <c r="B12" s="111">
        <v>88</v>
      </c>
      <c r="C12" s="111">
        <v>459</v>
      </c>
      <c r="D12" s="111">
        <v>98</v>
      </c>
      <c r="E12" s="34">
        <v>40.537199999999999</v>
      </c>
      <c r="F12" s="34">
        <f t="shared" si="0"/>
        <v>111.36363636363636</v>
      </c>
      <c r="G12" s="25">
        <v>75</v>
      </c>
      <c r="H12" s="111">
        <v>457</v>
      </c>
      <c r="I12" s="25">
        <v>102</v>
      </c>
      <c r="J12" s="34">
        <v>41.536277602523697</v>
      </c>
      <c r="K12" s="34">
        <f t="shared" si="1"/>
        <v>136</v>
      </c>
      <c r="L12" s="25">
        <v>79</v>
      </c>
      <c r="M12" s="111">
        <v>458</v>
      </c>
      <c r="N12" s="25">
        <v>103</v>
      </c>
      <c r="O12" s="34">
        <v>41.524999999999999</v>
      </c>
      <c r="P12" s="34">
        <f t="shared" si="2"/>
        <v>130.37974683544306</v>
      </c>
      <c r="Q12" s="25">
        <v>73</v>
      </c>
      <c r="R12" s="117">
        <v>472</v>
      </c>
      <c r="S12" s="25">
        <v>104</v>
      </c>
      <c r="T12" s="118">
        <v>41.615562403698</v>
      </c>
      <c r="U12" s="34">
        <f t="shared" si="3"/>
        <v>142.46575342465752</v>
      </c>
      <c r="V12" s="106">
        <v>80</v>
      </c>
      <c r="W12" s="106">
        <v>468</v>
      </c>
      <c r="X12" s="106">
        <v>114</v>
      </c>
      <c r="Y12" s="118">
        <v>41.373111782477345</v>
      </c>
      <c r="Z12" s="34">
        <f t="shared" si="4"/>
        <v>142.5</v>
      </c>
      <c r="AA12" s="69">
        <v>81</v>
      </c>
      <c r="AB12" s="69">
        <v>461</v>
      </c>
      <c r="AC12" s="69">
        <v>114</v>
      </c>
      <c r="AD12" s="119">
        <v>41.721036585365852</v>
      </c>
      <c r="AE12" s="34">
        <f t="shared" si="5"/>
        <v>140.74074074074073</v>
      </c>
      <c r="AF12" s="69">
        <v>81</v>
      </c>
      <c r="AG12" s="69">
        <v>462</v>
      </c>
      <c r="AH12" s="69">
        <v>110</v>
      </c>
      <c r="AI12" s="119">
        <v>42.011490000000002</v>
      </c>
      <c r="AJ12" s="34">
        <f t="shared" si="6"/>
        <v>135.80246913580248</v>
      </c>
    </row>
    <row r="13" spans="1:36">
      <c r="A13" s="111" t="s">
        <v>31</v>
      </c>
      <c r="B13" s="111">
        <v>25</v>
      </c>
      <c r="C13" s="111">
        <v>91</v>
      </c>
      <c r="D13" s="111">
        <v>24</v>
      </c>
      <c r="E13" s="34">
        <v>39.450000000000003</v>
      </c>
      <c r="F13" s="34">
        <f t="shared" si="0"/>
        <v>96</v>
      </c>
      <c r="G13" s="25">
        <v>28</v>
      </c>
      <c r="H13" s="111">
        <v>92</v>
      </c>
      <c r="I13" s="25">
        <v>26</v>
      </c>
      <c r="J13" s="34">
        <v>38.904109589041099</v>
      </c>
      <c r="K13" s="34">
        <f t="shared" si="1"/>
        <v>92.857142857142861</v>
      </c>
      <c r="L13" s="25">
        <v>29</v>
      </c>
      <c r="M13" s="111">
        <v>97</v>
      </c>
      <c r="N13" s="25">
        <v>26</v>
      </c>
      <c r="O13" s="34">
        <v>38.82236842105263</v>
      </c>
      <c r="P13" s="34">
        <f t="shared" si="2"/>
        <v>89.65517241379311</v>
      </c>
      <c r="Q13" s="25">
        <v>31</v>
      </c>
      <c r="R13" s="117">
        <v>103</v>
      </c>
      <c r="S13" s="25">
        <v>29</v>
      </c>
      <c r="T13" s="118">
        <v>39.960122699386503</v>
      </c>
      <c r="U13" s="34">
        <f t="shared" si="3"/>
        <v>93.548387096774192</v>
      </c>
      <c r="V13" s="106">
        <v>34</v>
      </c>
      <c r="W13" s="106">
        <v>106</v>
      </c>
      <c r="X13" s="106">
        <v>31</v>
      </c>
      <c r="Y13" s="118">
        <v>39.494152046783626</v>
      </c>
      <c r="Z13" s="34">
        <f t="shared" si="4"/>
        <v>91.17647058823529</v>
      </c>
      <c r="AA13" s="69">
        <v>31</v>
      </c>
      <c r="AB13" s="69">
        <v>102</v>
      </c>
      <c r="AC13" s="69">
        <v>32</v>
      </c>
      <c r="AD13" s="119">
        <v>40.68181818181818</v>
      </c>
      <c r="AE13" s="34">
        <f t="shared" si="5"/>
        <v>103.2258064516129</v>
      </c>
      <c r="AF13" s="69">
        <v>29</v>
      </c>
      <c r="AG13" s="69">
        <v>97</v>
      </c>
      <c r="AH13" s="69">
        <v>32</v>
      </c>
      <c r="AI13" s="119">
        <v>40.379750000000001</v>
      </c>
      <c r="AJ13" s="34">
        <f t="shared" si="6"/>
        <v>110.34482758620689</v>
      </c>
    </row>
    <row r="14" spans="1:36">
      <c r="A14" s="111" t="s">
        <v>4</v>
      </c>
      <c r="B14" s="111">
        <v>32</v>
      </c>
      <c r="C14" s="111">
        <v>134</v>
      </c>
      <c r="D14" s="111">
        <v>33</v>
      </c>
      <c r="E14" s="34">
        <v>40.761299999999999</v>
      </c>
      <c r="F14" s="34">
        <f t="shared" si="0"/>
        <v>103.125</v>
      </c>
      <c r="G14" s="25">
        <v>29</v>
      </c>
      <c r="H14" s="111">
        <v>131</v>
      </c>
      <c r="I14" s="25">
        <v>36</v>
      </c>
      <c r="J14" s="34">
        <v>41.346938775510203</v>
      </c>
      <c r="K14" s="34">
        <f t="shared" si="1"/>
        <v>124.13793103448276</v>
      </c>
      <c r="L14" s="25">
        <v>28</v>
      </c>
      <c r="M14" s="111">
        <v>138</v>
      </c>
      <c r="N14" s="25">
        <v>36</v>
      </c>
      <c r="O14" s="34">
        <v>41.287128712871286</v>
      </c>
      <c r="P14" s="34">
        <f t="shared" si="2"/>
        <v>128.57142857142858</v>
      </c>
      <c r="Q14" s="25">
        <v>24</v>
      </c>
      <c r="R14" s="117">
        <v>142</v>
      </c>
      <c r="S14" s="25">
        <v>39</v>
      </c>
      <c r="T14" s="118">
        <v>42.260975609756095</v>
      </c>
      <c r="U14" s="34">
        <f t="shared" si="3"/>
        <v>162.5</v>
      </c>
      <c r="V14" s="106">
        <v>21</v>
      </c>
      <c r="W14" s="106">
        <v>140</v>
      </c>
      <c r="X14" s="106">
        <v>41</v>
      </c>
      <c r="Y14" s="118">
        <v>43.534653465346537</v>
      </c>
      <c r="Z14" s="34">
        <f t="shared" si="4"/>
        <v>195.23809523809524</v>
      </c>
      <c r="AA14" s="69">
        <v>24</v>
      </c>
      <c r="AB14" s="69">
        <v>142</v>
      </c>
      <c r="AC14" s="69">
        <v>40</v>
      </c>
      <c r="AD14" s="119">
        <v>43.087378640776699</v>
      </c>
      <c r="AE14" s="34">
        <f t="shared" si="5"/>
        <v>166.66666666666669</v>
      </c>
      <c r="AF14" s="69">
        <v>28</v>
      </c>
      <c r="AG14" s="69">
        <v>140</v>
      </c>
      <c r="AH14" s="69">
        <v>39</v>
      </c>
      <c r="AI14" s="119">
        <v>42.065219999999997</v>
      </c>
      <c r="AJ14" s="34">
        <f t="shared" si="6"/>
        <v>139.28571428571428</v>
      </c>
    </row>
    <row r="15" spans="1:36">
      <c r="A15" s="111" t="s">
        <v>5</v>
      </c>
      <c r="B15" s="111">
        <v>70</v>
      </c>
      <c r="C15" s="111">
        <v>372</v>
      </c>
      <c r="D15" s="111">
        <v>79</v>
      </c>
      <c r="E15" s="34">
        <v>41.014400000000002</v>
      </c>
      <c r="F15" s="34">
        <f t="shared" si="0"/>
        <v>112.85714285714286</v>
      </c>
      <c r="G15" s="25">
        <v>72</v>
      </c>
      <c r="H15" s="111">
        <v>375</v>
      </c>
      <c r="I15" s="25">
        <v>82</v>
      </c>
      <c r="J15" s="34">
        <v>40.819470699432898</v>
      </c>
      <c r="K15" s="34">
        <f t="shared" si="1"/>
        <v>113.88888888888889</v>
      </c>
      <c r="L15" s="25">
        <v>82</v>
      </c>
      <c r="M15" s="111">
        <v>377</v>
      </c>
      <c r="N15" s="25">
        <v>83</v>
      </c>
      <c r="O15" s="34">
        <v>40.664206642066418</v>
      </c>
      <c r="P15" s="34">
        <f t="shared" si="2"/>
        <v>101.21951219512195</v>
      </c>
      <c r="Q15" s="25">
        <v>82</v>
      </c>
      <c r="R15" s="117">
        <v>373</v>
      </c>
      <c r="S15" s="25">
        <v>85</v>
      </c>
      <c r="T15" s="118">
        <v>40.985185185185188</v>
      </c>
      <c r="U15" s="34">
        <f t="shared" si="3"/>
        <v>103.65853658536585</v>
      </c>
      <c r="V15" s="106">
        <v>81</v>
      </c>
      <c r="W15" s="106">
        <v>373</v>
      </c>
      <c r="X15" s="106">
        <v>80</v>
      </c>
      <c r="Y15" s="118">
        <v>41.264044943820224</v>
      </c>
      <c r="Z15" s="34">
        <f t="shared" si="4"/>
        <v>98.76543209876543</v>
      </c>
      <c r="AA15" s="69">
        <v>86</v>
      </c>
      <c r="AB15" s="69">
        <v>369</v>
      </c>
      <c r="AC15" s="69">
        <v>89</v>
      </c>
      <c r="AD15" s="119">
        <v>41.389705882352942</v>
      </c>
      <c r="AE15" s="34">
        <f t="shared" si="5"/>
        <v>103.48837209302326</v>
      </c>
      <c r="AF15" s="69">
        <v>79</v>
      </c>
      <c r="AG15" s="69">
        <v>376</v>
      </c>
      <c r="AH15" s="69">
        <v>88</v>
      </c>
      <c r="AI15" s="119">
        <v>41.719149999999999</v>
      </c>
      <c r="AJ15" s="34">
        <f t="shared" si="6"/>
        <v>111.39240506329114</v>
      </c>
    </row>
    <row r="16" spans="1:36">
      <c r="A16" s="111" t="s">
        <v>6</v>
      </c>
      <c r="B16" s="111">
        <v>38</v>
      </c>
      <c r="C16" s="111">
        <v>243</v>
      </c>
      <c r="D16" s="111">
        <v>53</v>
      </c>
      <c r="E16" s="34">
        <v>40.877200000000002</v>
      </c>
      <c r="F16" s="34">
        <f t="shared" si="0"/>
        <v>139.4736842105263</v>
      </c>
      <c r="G16" s="25">
        <v>34</v>
      </c>
      <c r="H16" s="111">
        <v>242</v>
      </c>
      <c r="I16" s="25">
        <v>50</v>
      </c>
      <c r="J16" s="34">
        <v>41.144171779141097</v>
      </c>
      <c r="K16" s="34">
        <f t="shared" si="1"/>
        <v>147.05882352941177</v>
      </c>
      <c r="L16" s="25">
        <v>34</v>
      </c>
      <c r="M16" s="111">
        <v>242</v>
      </c>
      <c r="N16" s="25">
        <v>51</v>
      </c>
      <c r="O16" s="34">
        <v>41.285932721712541</v>
      </c>
      <c r="P16" s="34">
        <f t="shared" si="2"/>
        <v>150</v>
      </c>
      <c r="Q16" s="25">
        <v>36</v>
      </c>
      <c r="R16" s="117">
        <v>234</v>
      </c>
      <c r="S16" s="25">
        <v>52</v>
      </c>
      <c r="T16" s="118">
        <v>41.847826086956523</v>
      </c>
      <c r="U16" s="34">
        <f t="shared" si="3"/>
        <v>144.44444444444443</v>
      </c>
      <c r="V16" s="106">
        <v>35</v>
      </c>
      <c r="W16" s="106">
        <v>234</v>
      </c>
      <c r="X16" s="106">
        <v>56</v>
      </c>
      <c r="Y16" s="118">
        <v>41.930769230769229</v>
      </c>
      <c r="Z16" s="34">
        <f t="shared" si="4"/>
        <v>160</v>
      </c>
      <c r="AA16" s="69">
        <v>39</v>
      </c>
      <c r="AB16" s="69">
        <v>226</v>
      </c>
      <c r="AC16" s="69">
        <v>59</v>
      </c>
      <c r="AD16" s="119">
        <v>42.345679012345677</v>
      </c>
      <c r="AE16" s="34">
        <f t="shared" si="5"/>
        <v>151.28205128205127</v>
      </c>
      <c r="AF16" s="69">
        <v>42</v>
      </c>
      <c r="AG16" s="69">
        <v>226</v>
      </c>
      <c r="AH16" s="69">
        <v>63</v>
      </c>
      <c r="AI16" s="119">
        <v>42.787010000000002</v>
      </c>
      <c r="AJ16" s="34">
        <f t="shared" si="6"/>
        <v>150</v>
      </c>
    </row>
    <row r="17" spans="1:36">
      <c r="A17" s="111" t="s">
        <v>7</v>
      </c>
      <c r="B17" s="111">
        <v>1222</v>
      </c>
      <c r="C17" s="111">
        <v>5910</v>
      </c>
      <c r="D17" s="111">
        <v>1254</v>
      </c>
      <c r="E17" s="34">
        <v>39.831699999999998</v>
      </c>
      <c r="F17" s="34">
        <f t="shared" si="0"/>
        <v>102.61865793780687</v>
      </c>
      <c r="G17" s="25">
        <v>1214</v>
      </c>
      <c r="H17" s="111">
        <v>5884</v>
      </c>
      <c r="I17" s="25">
        <v>1258</v>
      </c>
      <c r="J17" s="34">
        <v>40.005385351843003</v>
      </c>
      <c r="K17" s="34">
        <f t="shared" si="1"/>
        <v>103.62438220757826</v>
      </c>
      <c r="L17" s="25">
        <v>1208</v>
      </c>
      <c r="M17" s="111">
        <v>5821</v>
      </c>
      <c r="N17" s="25">
        <v>1284</v>
      </c>
      <c r="O17" s="34">
        <v>40.281426681101891</v>
      </c>
      <c r="P17" s="34">
        <f t="shared" si="2"/>
        <v>106.29139072847681</v>
      </c>
      <c r="Q17" s="25">
        <v>1198</v>
      </c>
      <c r="R17" s="117">
        <v>5735</v>
      </c>
      <c r="S17" s="25">
        <v>1317</v>
      </c>
      <c r="T17" s="118">
        <v>40.739151515151512</v>
      </c>
      <c r="U17" s="34">
        <f t="shared" si="3"/>
        <v>109.93322203672788</v>
      </c>
      <c r="V17" s="106">
        <v>1209</v>
      </c>
      <c r="W17" s="106">
        <v>5696</v>
      </c>
      <c r="X17" s="106">
        <v>1335</v>
      </c>
      <c r="Y17" s="118">
        <v>38.592592592592595</v>
      </c>
      <c r="Z17" s="34">
        <f t="shared" si="4"/>
        <v>110.42183622828784</v>
      </c>
      <c r="AA17" s="69">
        <v>1227</v>
      </c>
      <c r="AB17" s="69">
        <v>5617</v>
      </c>
      <c r="AC17" s="69">
        <v>1347</v>
      </c>
      <c r="AD17" s="119">
        <v>41.248504456110368</v>
      </c>
      <c r="AE17" s="34">
        <f t="shared" si="5"/>
        <v>109.7799511002445</v>
      </c>
      <c r="AF17" s="69">
        <v>1238</v>
      </c>
      <c r="AG17" s="69">
        <v>5574</v>
      </c>
      <c r="AH17" s="69">
        <v>1369</v>
      </c>
      <c r="AI17" s="119">
        <v>41.499760000000002</v>
      </c>
      <c r="AJ17" s="34">
        <f t="shared" si="6"/>
        <v>110.58158319870759</v>
      </c>
    </row>
    <row r="18" spans="1:36">
      <c r="A18" s="111" t="s">
        <v>8</v>
      </c>
      <c r="B18" s="111">
        <v>22</v>
      </c>
      <c r="C18" s="111">
        <v>88</v>
      </c>
      <c r="D18" s="111">
        <v>18</v>
      </c>
      <c r="E18" s="34">
        <v>38.007800000000003</v>
      </c>
      <c r="F18" s="34">
        <f t="shared" si="0"/>
        <v>81.818181818181827</v>
      </c>
      <c r="G18" s="25">
        <v>20</v>
      </c>
      <c r="H18" s="111">
        <v>93</v>
      </c>
      <c r="I18" s="25">
        <v>18</v>
      </c>
      <c r="J18" s="34">
        <v>38.064885496183201</v>
      </c>
      <c r="K18" s="34">
        <f t="shared" si="1"/>
        <v>90</v>
      </c>
      <c r="L18" s="25">
        <v>21</v>
      </c>
      <c r="M18" s="111">
        <v>95</v>
      </c>
      <c r="N18" s="25">
        <v>18</v>
      </c>
      <c r="O18" s="34">
        <v>38.455223880597018</v>
      </c>
      <c r="P18" s="34">
        <f t="shared" si="2"/>
        <v>85.714285714285708</v>
      </c>
      <c r="Q18" s="25">
        <v>22</v>
      </c>
      <c r="R18" s="117">
        <v>99</v>
      </c>
      <c r="S18" s="25">
        <v>17</v>
      </c>
      <c r="T18" s="118">
        <v>37.768115942028984</v>
      </c>
      <c r="U18" s="34">
        <f t="shared" si="3"/>
        <v>77.272727272727266</v>
      </c>
      <c r="V18" s="106">
        <v>21</v>
      </c>
      <c r="W18" s="106">
        <v>99</v>
      </c>
      <c r="X18" s="106">
        <v>16</v>
      </c>
      <c r="Y18" s="118">
        <v>40.987378640776697</v>
      </c>
      <c r="Z18" s="34">
        <f t="shared" si="4"/>
        <v>76.19047619047619</v>
      </c>
      <c r="AA18" s="69">
        <v>17</v>
      </c>
      <c r="AB18" s="69">
        <v>96</v>
      </c>
      <c r="AC18" s="69">
        <v>16</v>
      </c>
      <c r="AD18" s="119">
        <v>40.027131782945737</v>
      </c>
      <c r="AE18" s="34">
        <f t="shared" si="5"/>
        <v>94.117647058823522</v>
      </c>
      <c r="AF18" s="69">
        <v>20</v>
      </c>
      <c r="AG18" s="69">
        <v>95</v>
      </c>
      <c r="AH18" s="69">
        <v>15</v>
      </c>
      <c r="AI18" s="119">
        <v>39.461539999999999</v>
      </c>
      <c r="AJ18" s="34">
        <f t="shared" si="6"/>
        <v>75</v>
      </c>
    </row>
    <row r="19" spans="1:36">
      <c r="A19" s="111" t="s">
        <v>9</v>
      </c>
      <c r="B19" s="111">
        <v>9</v>
      </c>
      <c r="C19" s="111">
        <v>71</v>
      </c>
      <c r="D19" s="111">
        <v>18</v>
      </c>
      <c r="E19" s="34">
        <v>44.898000000000003</v>
      </c>
      <c r="F19" s="34">
        <f t="shared" si="0"/>
        <v>200</v>
      </c>
      <c r="G19" s="25">
        <v>11</v>
      </c>
      <c r="H19" s="111">
        <v>69</v>
      </c>
      <c r="I19" s="25">
        <v>20</v>
      </c>
      <c r="J19" s="34">
        <v>44.9</v>
      </c>
      <c r="K19" s="34">
        <f t="shared" si="1"/>
        <v>181.81818181818181</v>
      </c>
      <c r="L19" s="25">
        <v>11</v>
      </c>
      <c r="M19" s="111">
        <v>63</v>
      </c>
      <c r="N19" s="25">
        <v>22</v>
      </c>
      <c r="O19" s="34">
        <v>45.979166666666664</v>
      </c>
      <c r="P19" s="34">
        <f t="shared" si="2"/>
        <v>200</v>
      </c>
      <c r="Q19" s="25">
        <v>12</v>
      </c>
      <c r="R19" s="117">
        <v>62</v>
      </c>
      <c r="S19" s="25">
        <v>20</v>
      </c>
      <c r="T19" s="118">
        <v>45.521276595744681</v>
      </c>
      <c r="U19" s="34">
        <f t="shared" si="3"/>
        <v>166.66666666666669</v>
      </c>
      <c r="V19" s="106">
        <v>11</v>
      </c>
      <c r="W19" s="106">
        <v>63</v>
      </c>
      <c r="X19" s="106">
        <v>19</v>
      </c>
      <c r="Y19" s="118">
        <v>38.367647058823529</v>
      </c>
      <c r="Z19" s="34">
        <f t="shared" si="4"/>
        <v>172.72727272727272</v>
      </c>
      <c r="AA19" s="69">
        <v>10</v>
      </c>
      <c r="AB19" s="69">
        <v>62</v>
      </c>
      <c r="AC19" s="69">
        <v>20</v>
      </c>
      <c r="AD19" s="119">
        <v>47.086956521739133</v>
      </c>
      <c r="AE19" s="34">
        <f t="shared" si="5"/>
        <v>200</v>
      </c>
      <c r="AF19" s="69">
        <v>9</v>
      </c>
      <c r="AG19" s="69">
        <v>59</v>
      </c>
      <c r="AH19" s="69">
        <v>20</v>
      </c>
      <c r="AI19" s="119">
        <v>47.056820000000002</v>
      </c>
      <c r="AJ19" s="34">
        <f t="shared" si="6"/>
        <v>222.22222222222223</v>
      </c>
    </row>
    <row r="20" spans="1:36">
      <c r="A20" s="111" t="s">
        <v>10</v>
      </c>
      <c r="B20" s="111">
        <v>180</v>
      </c>
      <c r="C20" s="111">
        <v>936</v>
      </c>
      <c r="D20" s="111">
        <v>143</v>
      </c>
      <c r="E20" s="34">
        <v>38.786700000000003</v>
      </c>
      <c r="F20" s="34">
        <f t="shared" si="0"/>
        <v>79.444444444444443</v>
      </c>
      <c r="G20" s="25">
        <v>192</v>
      </c>
      <c r="H20" s="111">
        <v>939</v>
      </c>
      <c r="I20" s="25">
        <v>147</v>
      </c>
      <c r="J20" s="34">
        <v>38.575899843505503</v>
      </c>
      <c r="K20" s="34">
        <f t="shared" si="1"/>
        <v>76.5625</v>
      </c>
      <c r="L20" s="25">
        <v>191</v>
      </c>
      <c r="M20" s="111">
        <v>940</v>
      </c>
      <c r="N20" s="25">
        <v>150</v>
      </c>
      <c r="O20" s="34">
        <v>39.186182669789225</v>
      </c>
      <c r="P20" s="34">
        <f t="shared" si="2"/>
        <v>78.534031413612567</v>
      </c>
      <c r="Q20" s="25">
        <v>198</v>
      </c>
      <c r="R20" s="117">
        <v>851</v>
      </c>
      <c r="S20" s="25">
        <v>158</v>
      </c>
      <c r="T20" s="118">
        <v>39.483429991714999</v>
      </c>
      <c r="U20" s="34">
        <f t="shared" si="3"/>
        <v>79.797979797979806</v>
      </c>
      <c r="V20" s="106">
        <v>196</v>
      </c>
      <c r="W20" s="106">
        <v>848</v>
      </c>
      <c r="X20" s="106">
        <v>172</v>
      </c>
      <c r="Y20" s="118">
        <v>46.134408602150536</v>
      </c>
      <c r="Z20" s="34">
        <f t="shared" si="4"/>
        <v>87.755102040816325</v>
      </c>
      <c r="AA20" s="69">
        <v>194</v>
      </c>
      <c r="AB20" s="69">
        <v>841</v>
      </c>
      <c r="AC20" s="69">
        <v>177</v>
      </c>
      <c r="AD20" s="119">
        <v>40.135313531353134</v>
      </c>
      <c r="AE20" s="34">
        <f t="shared" si="5"/>
        <v>91.237113402061851</v>
      </c>
      <c r="AF20" s="69">
        <v>188</v>
      </c>
      <c r="AG20" s="69">
        <v>840</v>
      </c>
      <c r="AH20" s="69">
        <v>183</v>
      </c>
      <c r="AI20" s="119">
        <v>40.455410000000001</v>
      </c>
      <c r="AJ20" s="34">
        <f t="shared" si="6"/>
        <v>97.340425531914903</v>
      </c>
    </row>
    <row r="21" spans="1:36">
      <c r="A21" s="111" t="s">
        <v>11</v>
      </c>
      <c r="B21" s="111">
        <v>89</v>
      </c>
      <c r="C21" s="111">
        <v>462</v>
      </c>
      <c r="D21" s="111">
        <v>228</v>
      </c>
      <c r="E21" s="34">
        <v>47.227899999999998</v>
      </c>
      <c r="F21" s="34">
        <f t="shared" si="0"/>
        <v>256.17977528089887</v>
      </c>
      <c r="G21" s="25">
        <v>91</v>
      </c>
      <c r="H21" s="111">
        <v>457</v>
      </c>
      <c r="I21" s="25">
        <v>207</v>
      </c>
      <c r="J21" s="34">
        <v>46.339735099337801</v>
      </c>
      <c r="K21" s="34">
        <f t="shared" si="1"/>
        <v>227.47252747252747</v>
      </c>
      <c r="L21" s="25">
        <v>90</v>
      </c>
      <c r="M21" s="111">
        <v>459</v>
      </c>
      <c r="N21" s="25">
        <v>196</v>
      </c>
      <c r="O21" s="34">
        <v>46.411409395973152</v>
      </c>
      <c r="P21" s="34">
        <f t="shared" si="2"/>
        <v>217.77777777777777</v>
      </c>
      <c r="Q21" s="25">
        <v>85</v>
      </c>
      <c r="R21" s="117">
        <v>447</v>
      </c>
      <c r="S21" s="25">
        <v>191</v>
      </c>
      <c r="T21" s="118">
        <v>46.535961272475795</v>
      </c>
      <c r="U21" s="34">
        <f t="shared" si="3"/>
        <v>224.70588235294119</v>
      </c>
      <c r="V21" s="106">
        <v>85</v>
      </c>
      <c r="W21" s="106">
        <v>434</v>
      </c>
      <c r="X21" s="106">
        <v>185</v>
      </c>
      <c r="Y21" s="118">
        <v>39.76973684210526</v>
      </c>
      <c r="Z21" s="34">
        <f t="shared" si="4"/>
        <v>217.64705882352939</v>
      </c>
      <c r="AA21" s="69">
        <v>82</v>
      </c>
      <c r="AB21" s="69">
        <v>434</v>
      </c>
      <c r="AC21" s="69">
        <v>188</v>
      </c>
      <c r="AD21" s="119">
        <v>47.139204545454547</v>
      </c>
      <c r="AE21" s="34">
        <f t="shared" si="5"/>
        <v>229.26829268292681</v>
      </c>
      <c r="AF21" s="69">
        <v>82</v>
      </c>
      <c r="AG21" s="69">
        <v>446</v>
      </c>
      <c r="AH21" s="69">
        <v>188</v>
      </c>
      <c r="AI21" s="119">
        <v>47.020949999999999</v>
      </c>
      <c r="AJ21" s="34">
        <f t="shared" si="6"/>
        <v>229.26829268292681</v>
      </c>
    </row>
    <row r="22" spans="1:36">
      <c r="A22" s="111" t="s">
        <v>12</v>
      </c>
      <c r="B22" s="111">
        <v>126</v>
      </c>
      <c r="C22" s="111">
        <v>646</v>
      </c>
      <c r="D22" s="111">
        <v>139</v>
      </c>
      <c r="E22" s="34">
        <v>40.591099999999997</v>
      </c>
      <c r="F22" s="34">
        <f t="shared" si="0"/>
        <v>110.31746031746033</v>
      </c>
      <c r="G22" s="25">
        <v>125</v>
      </c>
      <c r="H22" s="111">
        <v>635</v>
      </c>
      <c r="I22" s="25">
        <v>138</v>
      </c>
      <c r="J22" s="34">
        <v>40.977728285078001</v>
      </c>
      <c r="K22" s="34">
        <f t="shared" si="1"/>
        <v>110.4</v>
      </c>
      <c r="L22" s="25">
        <v>114</v>
      </c>
      <c r="M22" s="111">
        <v>625</v>
      </c>
      <c r="N22" s="25">
        <v>147</v>
      </c>
      <c r="O22" s="34">
        <v>41.669300225733636</v>
      </c>
      <c r="P22" s="34">
        <f t="shared" si="2"/>
        <v>128.94736842105263</v>
      </c>
      <c r="Q22" s="25">
        <v>115</v>
      </c>
      <c r="R22" s="117">
        <v>594</v>
      </c>
      <c r="S22" s="25">
        <v>154</v>
      </c>
      <c r="T22" s="118">
        <v>42.048088064889917</v>
      </c>
      <c r="U22" s="34">
        <f t="shared" si="3"/>
        <v>133.91304347826087</v>
      </c>
      <c r="V22" s="106">
        <v>107</v>
      </c>
      <c r="W22" s="106">
        <v>584</v>
      </c>
      <c r="X22" s="106">
        <v>164</v>
      </c>
      <c r="Y22" s="118">
        <v>46.846590909090907</v>
      </c>
      <c r="Z22" s="34">
        <f t="shared" si="4"/>
        <v>153.27102803738316</v>
      </c>
      <c r="AA22" s="69">
        <v>112</v>
      </c>
      <c r="AB22" s="69">
        <v>588</v>
      </c>
      <c r="AC22" s="69">
        <v>154</v>
      </c>
      <c r="AD22" s="119">
        <v>42.526932084309131</v>
      </c>
      <c r="AE22" s="34">
        <f t="shared" si="5"/>
        <v>137.5</v>
      </c>
      <c r="AF22" s="69">
        <v>107</v>
      </c>
      <c r="AG22" s="69">
        <v>560</v>
      </c>
      <c r="AH22" s="69">
        <v>161</v>
      </c>
      <c r="AI22" s="119">
        <v>43.035020000000003</v>
      </c>
      <c r="AJ22" s="34">
        <f t="shared" si="6"/>
        <v>150.46728971962617</v>
      </c>
    </row>
    <row r="23" spans="1:36">
      <c r="A23" s="111" t="s">
        <v>13</v>
      </c>
      <c r="B23" s="111">
        <v>26</v>
      </c>
      <c r="C23" s="111">
        <v>127</v>
      </c>
      <c r="D23" s="111">
        <v>26</v>
      </c>
      <c r="E23" s="34">
        <v>39.192700000000002</v>
      </c>
      <c r="F23" s="34">
        <f t="shared" si="0"/>
        <v>100</v>
      </c>
      <c r="G23" s="25">
        <v>26</v>
      </c>
      <c r="H23" s="111">
        <v>127</v>
      </c>
      <c r="I23" s="25">
        <v>23</v>
      </c>
      <c r="J23" s="34">
        <v>38.948863636363598</v>
      </c>
      <c r="K23" s="34">
        <f t="shared" si="1"/>
        <v>88.461538461538453</v>
      </c>
      <c r="L23" s="25">
        <v>27</v>
      </c>
      <c r="M23" s="111">
        <v>125</v>
      </c>
      <c r="N23" s="25">
        <v>22</v>
      </c>
      <c r="O23" s="34">
        <v>38.390804597701148</v>
      </c>
      <c r="P23" s="34">
        <f t="shared" si="2"/>
        <v>81.481481481481481</v>
      </c>
      <c r="Q23" s="25">
        <v>28</v>
      </c>
      <c r="R23" s="117">
        <v>128</v>
      </c>
      <c r="S23" s="25">
        <v>23</v>
      </c>
      <c r="T23" s="118">
        <v>38.645251396648042</v>
      </c>
      <c r="U23" s="34">
        <f t="shared" si="3"/>
        <v>82.142857142857139</v>
      </c>
      <c r="V23" s="106">
        <v>29</v>
      </c>
      <c r="W23" s="106">
        <v>126</v>
      </c>
      <c r="X23" s="106">
        <v>22</v>
      </c>
      <c r="Y23" s="118">
        <v>42.904678362573101</v>
      </c>
      <c r="Z23" s="34">
        <f t="shared" si="4"/>
        <v>75.862068965517238</v>
      </c>
      <c r="AA23" s="69">
        <v>32</v>
      </c>
      <c r="AB23" s="69">
        <v>125</v>
      </c>
      <c r="AC23" s="69">
        <v>23</v>
      </c>
      <c r="AD23" s="119">
        <v>39.049999999999997</v>
      </c>
      <c r="AE23" s="34">
        <f t="shared" si="5"/>
        <v>71.875</v>
      </c>
      <c r="AF23" s="69">
        <v>32</v>
      </c>
      <c r="AG23" s="69">
        <v>131</v>
      </c>
      <c r="AH23" s="69">
        <v>26</v>
      </c>
      <c r="AI23" s="119">
        <v>39.29365</v>
      </c>
      <c r="AJ23" s="34">
        <f t="shared" si="6"/>
        <v>81.25</v>
      </c>
    </row>
    <row r="24" spans="1:36">
      <c r="A24" s="111" t="s">
        <v>14</v>
      </c>
      <c r="B24" s="111">
        <v>170</v>
      </c>
      <c r="C24" s="111">
        <v>810</v>
      </c>
      <c r="D24" s="111">
        <v>140</v>
      </c>
      <c r="E24" s="34">
        <v>38.966999999999999</v>
      </c>
      <c r="F24" s="34">
        <f t="shared" si="0"/>
        <v>82.35294117647058</v>
      </c>
      <c r="G24" s="25">
        <v>168</v>
      </c>
      <c r="H24" s="111">
        <v>799</v>
      </c>
      <c r="I24" s="25">
        <v>141</v>
      </c>
      <c r="J24" s="34">
        <v>39.308664259927802</v>
      </c>
      <c r="K24" s="34">
        <f t="shared" si="1"/>
        <v>83.928571428571431</v>
      </c>
      <c r="L24" s="25">
        <v>175</v>
      </c>
      <c r="M24" s="111">
        <v>805</v>
      </c>
      <c r="N24" s="25">
        <v>147</v>
      </c>
      <c r="O24" s="34">
        <v>39.533717834960072</v>
      </c>
      <c r="P24" s="34">
        <f t="shared" si="2"/>
        <v>84</v>
      </c>
      <c r="Q24" s="25">
        <v>174</v>
      </c>
      <c r="R24" s="117">
        <v>785</v>
      </c>
      <c r="S24" s="25">
        <v>149</v>
      </c>
      <c r="T24" s="118">
        <v>39.667870036101085</v>
      </c>
      <c r="U24" s="34">
        <f t="shared" si="3"/>
        <v>85.632183908045974</v>
      </c>
      <c r="V24" s="106">
        <v>179</v>
      </c>
      <c r="W24" s="106">
        <v>792</v>
      </c>
      <c r="X24" s="106">
        <v>156</v>
      </c>
      <c r="Y24" s="118">
        <v>38.855932203389834</v>
      </c>
      <c r="Z24" s="34">
        <f t="shared" si="4"/>
        <v>87.150837988826808</v>
      </c>
      <c r="AA24" s="69">
        <v>186</v>
      </c>
      <c r="AB24" s="69">
        <v>783</v>
      </c>
      <c r="AC24" s="69">
        <v>161</v>
      </c>
      <c r="AD24" s="119">
        <v>40.105309734513277</v>
      </c>
      <c r="AE24" s="34">
        <f t="shared" si="5"/>
        <v>86.55913978494624</v>
      </c>
      <c r="AF24" s="69">
        <v>180</v>
      </c>
      <c r="AG24" s="69">
        <v>788</v>
      </c>
      <c r="AH24" s="69">
        <v>164</v>
      </c>
      <c r="AI24" s="119">
        <v>40.580390000000001</v>
      </c>
      <c r="AJ24" s="34">
        <f t="shared" si="6"/>
        <v>91.111111111111114</v>
      </c>
    </row>
    <row r="25" spans="1:36">
      <c r="A25" s="111" t="s">
        <v>15</v>
      </c>
      <c r="B25" s="111">
        <v>44</v>
      </c>
      <c r="C25" s="111">
        <v>200</v>
      </c>
      <c r="D25" s="111">
        <v>44</v>
      </c>
      <c r="E25" s="34">
        <v>38.597200000000001</v>
      </c>
      <c r="F25" s="34">
        <f t="shared" si="0"/>
        <v>100</v>
      </c>
      <c r="G25" s="25">
        <v>47</v>
      </c>
      <c r="H25" s="111">
        <v>201</v>
      </c>
      <c r="I25" s="25">
        <v>45</v>
      </c>
      <c r="J25" s="34">
        <v>38.465870307167201</v>
      </c>
      <c r="K25" s="34">
        <f t="shared" si="1"/>
        <v>95.744680851063833</v>
      </c>
      <c r="L25" s="25">
        <v>45</v>
      </c>
      <c r="M25" s="111">
        <v>194</v>
      </c>
      <c r="N25" s="25">
        <v>44</v>
      </c>
      <c r="O25" s="34">
        <v>39.5</v>
      </c>
      <c r="P25" s="34">
        <f t="shared" si="2"/>
        <v>97.777777777777771</v>
      </c>
      <c r="Q25" s="25">
        <v>54</v>
      </c>
      <c r="R25" s="117">
        <v>191</v>
      </c>
      <c r="S25" s="25">
        <v>45</v>
      </c>
      <c r="T25" s="118">
        <v>39.096551724137932</v>
      </c>
      <c r="U25" s="34">
        <f t="shared" si="3"/>
        <v>83.333333333333343</v>
      </c>
      <c r="V25" s="106">
        <v>51</v>
      </c>
      <c r="W25" s="106">
        <v>192</v>
      </c>
      <c r="X25" s="106">
        <v>44</v>
      </c>
      <c r="Y25" s="118">
        <v>40.090062111801245</v>
      </c>
      <c r="Z25" s="34">
        <f t="shared" si="4"/>
        <v>86.274509803921575</v>
      </c>
      <c r="AA25" s="69">
        <v>48</v>
      </c>
      <c r="AB25" s="69">
        <v>191</v>
      </c>
      <c r="AC25" s="69">
        <v>43</v>
      </c>
      <c r="AD25" s="119">
        <v>39.819148936170215</v>
      </c>
      <c r="AE25" s="34">
        <f t="shared" si="5"/>
        <v>89.583333333333343</v>
      </c>
      <c r="AF25" s="69">
        <v>43</v>
      </c>
      <c r="AG25" s="69">
        <v>190</v>
      </c>
      <c r="AH25" s="69">
        <v>45</v>
      </c>
      <c r="AI25" s="119">
        <v>41.107909999999997</v>
      </c>
      <c r="AJ25" s="34">
        <f t="shared" si="6"/>
        <v>104.65116279069768</v>
      </c>
    </row>
    <row r="26" spans="1:36">
      <c r="A26" s="111" t="s">
        <v>17</v>
      </c>
      <c r="B26" s="111">
        <v>91</v>
      </c>
      <c r="C26" s="111">
        <v>440</v>
      </c>
      <c r="D26" s="111">
        <v>74</v>
      </c>
      <c r="E26" s="34">
        <v>38.427300000000002</v>
      </c>
      <c r="F26" s="34">
        <f t="shared" si="0"/>
        <v>81.318681318681314</v>
      </c>
      <c r="G26" s="25">
        <v>94</v>
      </c>
      <c r="H26" s="111">
        <v>442</v>
      </c>
      <c r="I26" s="25">
        <v>73</v>
      </c>
      <c r="J26" s="34">
        <v>38.657635467980299</v>
      </c>
      <c r="K26" s="34">
        <f t="shared" si="1"/>
        <v>77.659574468085097</v>
      </c>
      <c r="L26" s="25">
        <v>96</v>
      </c>
      <c r="M26" s="111">
        <v>429</v>
      </c>
      <c r="N26" s="25">
        <v>75</v>
      </c>
      <c r="O26" s="34">
        <v>38.93333333333333</v>
      </c>
      <c r="P26" s="34">
        <f t="shared" si="2"/>
        <v>78.125</v>
      </c>
      <c r="Q26" s="25">
        <v>94</v>
      </c>
      <c r="R26" s="117">
        <v>433</v>
      </c>
      <c r="S26" s="25">
        <v>76</v>
      </c>
      <c r="T26" s="118">
        <v>39.357379767827531</v>
      </c>
      <c r="U26" s="34">
        <f t="shared" si="3"/>
        <v>80.851063829787222</v>
      </c>
      <c r="V26" s="106">
        <v>90</v>
      </c>
      <c r="W26" s="106">
        <v>437</v>
      </c>
      <c r="X26" s="106">
        <v>74</v>
      </c>
      <c r="Y26" s="118">
        <v>39.676372712146424</v>
      </c>
      <c r="Z26" s="34">
        <f t="shared" si="4"/>
        <v>82.222222222222214</v>
      </c>
      <c r="AA26" s="69">
        <v>91</v>
      </c>
      <c r="AB26" s="69">
        <v>435</v>
      </c>
      <c r="AC26" s="69">
        <v>78</v>
      </c>
      <c r="AD26" s="119">
        <v>39.766556291390728</v>
      </c>
      <c r="AE26" s="34">
        <f t="shared" si="5"/>
        <v>85.714285714285708</v>
      </c>
      <c r="AF26" s="69">
        <v>86</v>
      </c>
      <c r="AG26" s="69">
        <v>423</v>
      </c>
      <c r="AH26" s="69">
        <v>84</v>
      </c>
      <c r="AI26" s="119">
        <v>40.408940000000001</v>
      </c>
      <c r="AJ26" s="34">
        <f t="shared" si="6"/>
        <v>97.674418604651152</v>
      </c>
    </row>
    <row r="27" spans="1:36">
      <c r="A27" s="111" t="s">
        <v>16</v>
      </c>
      <c r="B27" s="111">
        <v>17</v>
      </c>
      <c r="C27" s="111">
        <v>108</v>
      </c>
      <c r="D27" s="111">
        <v>28</v>
      </c>
      <c r="E27" s="34">
        <v>41.5458</v>
      </c>
      <c r="F27" s="34">
        <f t="shared" si="0"/>
        <v>164.70588235294116</v>
      </c>
      <c r="G27" s="25">
        <v>17</v>
      </c>
      <c r="H27" s="111">
        <v>107</v>
      </c>
      <c r="I27" s="25">
        <v>28</v>
      </c>
      <c r="J27" s="34">
        <v>42.296052631578902</v>
      </c>
      <c r="K27" s="34">
        <f t="shared" si="1"/>
        <v>164.70588235294116</v>
      </c>
      <c r="L27" s="25">
        <v>17</v>
      </c>
      <c r="M27" s="111">
        <v>106</v>
      </c>
      <c r="N27" s="25">
        <v>25</v>
      </c>
      <c r="O27" s="34">
        <v>42.006756756756758</v>
      </c>
      <c r="P27" s="34">
        <f t="shared" si="2"/>
        <v>147.05882352941177</v>
      </c>
      <c r="Q27" s="25">
        <v>15</v>
      </c>
      <c r="R27" s="117">
        <v>109</v>
      </c>
      <c r="S27" s="25">
        <v>24</v>
      </c>
      <c r="T27" s="118">
        <v>43.094594594594597</v>
      </c>
      <c r="U27" s="34">
        <f t="shared" si="3"/>
        <v>160</v>
      </c>
      <c r="V27" s="106">
        <v>14</v>
      </c>
      <c r="W27" s="106">
        <v>111</v>
      </c>
      <c r="X27" s="106">
        <v>24</v>
      </c>
      <c r="Y27" s="118">
        <v>39.698606271777003</v>
      </c>
      <c r="Z27" s="34">
        <f t="shared" si="4"/>
        <v>171.42857142857142</v>
      </c>
      <c r="AA27" s="69">
        <v>11</v>
      </c>
      <c r="AB27" s="69">
        <v>112</v>
      </c>
      <c r="AC27" s="69">
        <v>25</v>
      </c>
      <c r="AD27" s="119">
        <v>43.520270270270274</v>
      </c>
      <c r="AE27" s="34">
        <f t="shared" si="5"/>
        <v>227.27272727272728</v>
      </c>
      <c r="AF27" s="69">
        <v>10</v>
      </c>
      <c r="AG27" s="69">
        <v>111</v>
      </c>
      <c r="AH27" s="69">
        <v>24</v>
      </c>
      <c r="AI27" s="119">
        <v>44.444830000000003</v>
      </c>
      <c r="AJ27" s="34">
        <f t="shared" si="6"/>
        <v>240</v>
      </c>
    </row>
    <row r="28" spans="1:36">
      <c r="A28" s="111" t="s">
        <v>18</v>
      </c>
      <c r="B28" s="111">
        <v>41</v>
      </c>
      <c r="C28" s="111">
        <v>217</v>
      </c>
      <c r="D28" s="111">
        <v>72</v>
      </c>
      <c r="E28" s="34">
        <v>42.827300000000001</v>
      </c>
      <c r="F28" s="34">
        <f t="shared" si="0"/>
        <v>175.60975609756099</v>
      </c>
      <c r="G28" s="25">
        <v>36</v>
      </c>
      <c r="H28" s="111">
        <v>218</v>
      </c>
      <c r="I28" s="25">
        <v>71</v>
      </c>
      <c r="J28" s="34">
        <v>43.706153846153803</v>
      </c>
      <c r="K28" s="34">
        <f t="shared" si="1"/>
        <v>197.22222222222223</v>
      </c>
      <c r="L28" s="25">
        <v>39</v>
      </c>
      <c r="M28" s="111">
        <v>223</v>
      </c>
      <c r="N28" s="25">
        <v>66</v>
      </c>
      <c r="O28" s="34">
        <v>43.234756097560975</v>
      </c>
      <c r="P28" s="34">
        <f t="shared" si="2"/>
        <v>169.23076923076923</v>
      </c>
      <c r="Q28" s="25">
        <v>45</v>
      </c>
      <c r="R28" s="117">
        <v>222</v>
      </c>
      <c r="S28" s="25">
        <v>68</v>
      </c>
      <c r="T28" s="118">
        <v>43.073134328358208</v>
      </c>
      <c r="U28" s="34">
        <f t="shared" si="3"/>
        <v>151.11111111111111</v>
      </c>
      <c r="V28" s="106">
        <v>41</v>
      </c>
      <c r="W28" s="106">
        <v>219</v>
      </c>
      <c r="X28" s="106">
        <v>67</v>
      </c>
      <c r="Y28" s="118">
        <v>44.136085626911317</v>
      </c>
      <c r="Z28" s="34">
        <f t="shared" si="4"/>
        <v>163.41463414634146</v>
      </c>
      <c r="AA28" s="69">
        <v>38</v>
      </c>
      <c r="AB28" s="69">
        <v>224</v>
      </c>
      <c r="AC28" s="69">
        <v>66</v>
      </c>
      <c r="AD28" s="119">
        <v>44.804878048780488</v>
      </c>
      <c r="AE28" s="34">
        <f t="shared" si="5"/>
        <v>173.68421052631581</v>
      </c>
      <c r="AF28" s="69">
        <v>37</v>
      </c>
      <c r="AG28" s="69">
        <v>224</v>
      </c>
      <c r="AH28" s="69">
        <v>66</v>
      </c>
      <c r="AI28" s="119">
        <v>45.087159999999997</v>
      </c>
      <c r="AJ28" s="34">
        <f t="shared" si="6"/>
        <v>178.37837837837839</v>
      </c>
    </row>
    <row r="29" spans="1:36">
      <c r="A29" s="111" t="s">
        <v>24</v>
      </c>
      <c r="B29" s="111">
        <v>21</v>
      </c>
      <c r="C29" s="111">
        <v>113</v>
      </c>
      <c r="D29" s="111">
        <v>46</v>
      </c>
      <c r="E29" s="34">
        <v>45.955599999999997</v>
      </c>
      <c r="F29" s="34">
        <f t="shared" si="0"/>
        <v>219.04761904761907</v>
      </c>
      <c r="G29" s="25">
        <v>23</v>
      </c>
      <c r="H29" s="111">
        <v>109</v>
      </c>
      <c r="I29" s="25">
        <v>44</v>
      </c>
      <c r="J29" s="34">
        <v>45.011363636363598</v>
      </c>
      <c r="K29" s="34">
        <f t="shared" si="1"/>
        <v>191.30434782608697</v>
      </c>
      <c r="L29" s="25">
        <v>21</v>
      </c>
      <c r="M29" s="111">
        <v>108</v>
      </c>
      <c r="N29" s="25">
        <v>46</v>
      </c>
      <c r="O29" s="34">
        <v>45.271428571428572</v>
      </c>
      <c r="P29" s="34">
        <f t="shared" si="2"/>
        <v>219.04761904761907</v>
      </c>
      <c r="Q29" s="25">
        <v>25</v>
      </c>
      <c r="R29" s="117">
        <v>129</v>
      </c>
      <c r="S29" s="25">
        <v>45</v>
      </c>
      <c r="T29" s="118">
        <v>43.831658291457288</v>
      </c>
      <c r="U29" s="34">
        <f t="shared" si="3"/>
        <v>180</v>
      </c>
      <c r="V29" s="106">
        <v>25</v>
      </c>
      <c r="W29" s="106">
        <v>131</v>
      </c>
      <c r="X29" s="106">
        <v>44</v>
      </c>
      <c r="Y29" s="118">
        <v>43.695</v>
      </c>
      <c r="Z29" s="34">
        <f t="shared" si="4"/>
        <v>176</v>
      </c>
      <c r="AA29" s="69">
        <v>25</v>
      </c>
      <c r="AB29" s="69">
        <v>137</v>
      </c>
      <c r="AC29" s="69">
        <v>42</v>
      </c>
      <c r="AD29" s="119">
        <v>43.602941176470587</v>
      </c>
      <c r="AE29" s="34">
        <f t="shared" si="5"/>
        <v>168</v>
      </c>
      <c r="AF29" s="69">
        <v>26</v>
      </c>
      <c r="AG29" s="69">
        <v>138</v>
      </c>
      <c r="AH29" s="69">
        <v>40</v>
      </c>
      <c r="AI29" s="119">
        <v>43.828429999999997</v>
      </c>
      <c r="AJ29" s="34">
        <f t="shared" si="6"/>
        <v>153.84615384615387</v>
      </c>
    </row>
    <row r="30" spans="1:36">
      <c r="A30" s="111" t="s">
        <v>19</v>
      </c>
      <c r="B30" s="111">
        <v>51</v>
      </c>
      <c r="C30" s="111">
        <v>329</v>
      </c>
      <c r="D30" s="111">
        <v>64</v>
      </c>
      <c r="E30" s="34">
        <v>42.331099999999999</v>
      </c>
      <c r="F30" s="34">
        <f t="shared" si="0"/>
        <v>125.49019607843137</v>
      </c>
      <c r="G30" s="25">
        <v>50</v>
      </c>
      <c r="H30" s="111">
        <v>312</v>
      </c>
      <c r="I30" s="25">
        <v>68</v>
      </c>
      <c r="J30" s="34">
        <v>42.883720930232599</v>
      </c>
      <c r="K30" s="34">
        <f t="shared" si="1"/>
        <v>136</v>
      </c>
      <c r="L30" s="25">
        <v>53</v>
      </c>
      <c r="M30" s="111">
        <v>316</v>
      </c>
      <c r="N30" s="25">
        <v>70</v>
      </c>
      <c r="O30" s="34">
        <v>42.370159453302961</v>
      </c>
      <c r="P30" s="34">
        <f t="shared" si="2"/>
        <v>132.0754716981132</v>
      </c>
      <c r="Q30" s="25">
        <v>56</v>
      </c>
      <c r="R30" s="117">
        <v>313</v>
      </c>
      <c r="S30" s="25">
        <v>75</v>
      </c>
      <c r="T30" s="118">
        <v>42.231981981981981</v>
      </c>
      <c r="U30" s="34">
        <f t="shared" si="3"/>
        <v>133.92857142857142</v>
      </c>
      <c r="V30" s="106">
        <v>58</v>
      </c>
      <c r="W30" s="106">
        <v>305</v>
      </c>
      <c r="X30" s="106">
        <v>75</v>
      </c>
      <c r="Y30" s="118">
        <v>42.082191780821915</v>
      </c>
      <c r="Z30" s="34">
        <f t="shared" si="4"/>
        <v>129.31034482758622</v>
      </c>
      <c r="AA30" s="69">
        <v>59</v>
      </c>
      <c r="AB30" s="69">
        <v>296</v>
      </c>
      <c r="AC30" s="69">
        <v>79</v>
      </c>
      <c r="AD30" s="119">
        <v>42.506912442396313</v>
      </c>
      <c r="AE30" s="34">
        <f t="shared" si="5"/>
        <v>133.89830508474577</v>
      </c>
      <c r="AF30" s="69">
        <v>58</v>
      </c>
      <c r="AG30" s="69">
        <v>291</v>
      </c>
      <c r="AH30" s="69">
        <v>81</v>
      </c>
      <c r="AI30" s="119">
        <v>42.97907</v>
      </c>
      <c r="AJ30" s="34">
        <f t="shared" si="6"/>
        <v>139.65517241379311</v>
      </c>
    </row>
    <row r="31" spans="1:36">
      <c r="A31" s="111" t="s">
        <v>32</v>
      </c>
      <c r="B31" s="111">
        <v>144</v>
      </c>
      <c r="C31" s="111">
        <v>569</v>
      </c>
      <c r="D31" s="111">
        <v>153</v>
      </c>
      <c r="E31" s="34">
        <v>41.223999999999997</v>
      </c>
      <c r="F31" s="34">
        <f t="shared" si="0"/>
        <v>106.25</v>
      </c>
      <c r="G31" s="25">
        <v>140</v>
      </c>
      <c r="H31" s="111">
        <v>563</v>
      </c>
      <c r="I31" s="25">
        <v>153</v>
      </c>
      <c r="J31" s="34">
        <v>41.4158878504673</v>
      </c>
      <c r="K31" s="34">
        <f t="shared" si="1"/>
        <v>109.28571428571428</v>
      </c>
      <c r="L31" s="25">
        <v>130</v>
      </c>
      <c r="M31" s="111">
        <v>569</v>
      </c>
      <c r="N31" s="25">
        <v>153</v>
      </c>
      <c r="O31" s="34">
        <v>41.91549295774648</v>
      </c>
      <c r="P31" s="34">
        <f t="shared" si="2"/>
        <v>117.69230769230769</v>
      </c>
      <c r="Q31" s="25">
        <v>134</v>
      </c>
      <c r="R31" s="117">
        <v>559</v>
      </c>
      <c r="S31" s="25">
        <v>160</v>
      </c>
      <c r="T31" s="118">
        <v>41.872801875732705</v>
      </c>
      <c r="U31" s="34">
        <f t="shared" si="3"/>
        <v>119.40298507462686</v>
      </c>
      <c r="V31" s="106">
        <v>126</v>
      </c>
      <c r="W31" s="106">
        <v>550</v>
      </c>
      <c r="X31" s="106">
        <v>164</v>
      </c>
      <c r="Y31" s="118">
        <v>42.328571428571429</v>
      </c>
      <c r="Z31" s="34">
        <f t="shared" si="4"/>
        <v>130.15873015873015</v>
      </c>
      <c r="AA31" s="69">
        <v>124</v>
      </c>
      <c r="AB31" s="69">
        <v>550</v>
      </c>
      <c r="AC31" s="69">
        <v>162</v>
      </c>
      <c r="AD31" s="119">
        <v>42.279904306220097</v>
      </c>
      <c r="AE31" s="34">
        <f t="shared" si="5"/>
        <v>130.64516129032256</v>
      </c>
      <c r="AF31" s="69">
        <v>127</v>
      </c>
      <c r="AG31" s="69">
        <v>547</v>
      </c>
      <c r="AH31" s="69">
        <v>170</v>
      </c>
      <c r="AI31" s="119">
        <v>42.626779999999997</v>
      </c>
      <c r="AJ31" s="34">
        <f t="shared" si="6"/>
        <v>133.85826771653544</v>
      </c>
    </row>
    <row r="32" spans="1:36">
      <c r="A32" s="111" t="s">
        <v>20</v>
      </c>
      <c r="B32" s="111">
        <v>119</v>
      </c>
      <c r="C32" s="111">
        <v>575</v>
      </c>
      <c r="D32" s="111">
        <v>134</v>
      </c>
      <c r="E32" s="34">
        <v>40.012099999999997</v>
      </c>
      <c r="F32" s="34">
        <f t="shared" si="0"/>
        <v>112.60504201680672</v>
      </c>
      <c r="G32" s="25">
        <v>119</v>
      </c>
      <c r="H32" s="111">
        <v>577</v>
      </c>
      <c r="I32" s="25">
        <v>138</v>
      </c>
      <c r="J32" s="34">
        <v>40.146282973621098</v>
      </c>
      <c r="K32" s="34">
        <f t="shared" si="1"/>
        <v>115.96638655462186</v>
      </c>
      <c r="L32" s="25">
        <v>120</v>
      </c>
      <c r="M32" s="111">
        <v>577</v>
      </c>
      <c r="N32" s="25">
        <v>142</v>
      </c>
      <c r="O32" s="34">
        <v>40.418951132300357</v>
      </c>
      <c r="P32" s="34">
        <f t="shared" si="2"/>
        <v>118.33333333333333</v>
      </c>
      <c r="Q32" s="25">
        <v>132</v>
      </c>
      <c r="R32" s="117">
        <v>602</v>
      </c>
      <c r="S32" s="25">
        <v>148</v>
      </c>
      <c r="T32" s="118">
        <v>40.240362811791385</v>
      </c>
      <c r="U32" s="34">
        <f t="shared" si="3"/>
        <v>112.12121212121211</v>
      </c>
      <c r="V32" s="106">
        <v>141</v>
      </c>
      <c r="W32" s="106">
        <v>599</v>
      </c>
      <c r="X32" s="106">
        <v>146</v>
      </c>
      <c r="Y32" s="118">
        <v>40.174943566591423</v>
      </c>
      <c r="Z32" s="34">
        <f t="shared" si="4"/>
        <v>103.54609929078013</v>
      </c>
      <c r="AA32" s="69">
        <v>125</v>
      </c>
      <c r="AB32" s="69">
        <v>598</v>
      </c>
      <c r="AC32" s="69">
        <v>146</v>
      </c>
      <c r="AD32" s="119">
        <v>41.028193325661682</v>
      </c>
      <c r="AE32" s="34">
        <f t="shared" si="5"/>
        <v>116.8</v>
      </c>
      <c r="AF32" s="69">
        <v>137</v>
      </c>
      <c r="AG32" s="69">
        <v>603</v>
      </c>
      <c r="AH32" s="69">
        <v>145</v>
      </c>
      <c r="AI32" s="119">
        <v>40.788139999999999</v>
      </c>
      <c r="AJ32" s="34">
        <f t="shared" si="6"/>
        <v>105.83941605839415</v>
      </c>
    </row>
    <row r="33" spans="1:36">
      <c r="A33" s="111" t="s">
        <v>22</v>
      </c>
      <c r="B33" s="111">
        <v>42</v>
      </c>
      <c r="C33" s="111">
        <v>196</v>
      </c>
      <c r="D33" s="111">
        <v>43</v>
      </c>
      <c r="E33" s="34">
        <v>38.9377</v>
      </c>
      <c r="F33" s="34">
        <f t="shared" si="0"/>
        <v>102.38095238095238</v>
      </c>
      <c r="G33" s="25">
        <v>42</v>
      </c>
      <c r="H33" s="111">
        <v>188</v>
      </c>
      <c r="I33" s="25">
        <v>44</v>
      </c>
      <c r="J33" s="34">
        <v>39.390510948905103</v>
      </c>
      <c r="K33" s="34">
        <f t="shared" si="1"/>
        <v>104.76190476190477</v>
      </c>
      <c r="L33" s="25">
        <v>43</v>
      </c>
      <c r="M33" s="111">
        <v>192</v>
      </c>
      <c r="N33" s="25">
        <v>45</v>
      </c>
      <c r="O33" s="34">
        <v>39.646428571428572</v>
      </c>
      <c r="P33" s="34">
        <f t="shared" si="2"/>
        <v>104.65116279069768</v>
      </c>
      <c r="Q33" s="25">
        <v>42</v>
      </c>
      <c r="R33" s="117">
        <v>192</v>
      </c>
      <c r="S33" s="25">
        <v>48</v>
      </c>
      <c r="T33" s="118">
        <v>40.234042553191486</v>
      </c>
      <c r="U33" s="34">
        <f t="shared" si="3"/>
        <v>114.28571428571428</v>
      </c>
      <c r="V33" s="106">
        <v>44</v>
      </c>
      <c r="W33" s="106">
        <v>189</v>
      </c>
      <c r="X33" s="106">
        <v>49</v>
      </c>
      <c r="Y33" s="118">
        <v>40.152482269503544</v>
      </c>
      <c r="Z33" s="34">
        <f t="shared" si="4"/>
        <v>111.36363636363636</v>
      </c>
      <c r="AA33" s="69">
        <v>43</v>
      </c>
      <c r="AB33" s="69">
        <v>189</v>
      </c>
      <c r="AC33" s="69">
        <v>48</v>
      </c>
      <c r="AD33" s="119">
        <v>40.753571428571426</v>
      </c>
      <c r="AE33" s="34">
        <f t="shared" si="5"/>
        <v>111.62790697674419</v>
      </c>
      <c r="AF33" s="69">
        <v>40</v>
      </c>
      <c r="AG33" s="69">
        <v>185</v>
      </c>
      <c r="AH33" s="69">
        <v>48</v>
      </c>
      <c r="AI33" s="119">
        <v>41.752749999999999</v>
      </c>
      <c r="AJ33" s="34">
        <f t="shared" si="6"/>
        <v>120</v>
      </c>
    </row>
    <row r="34" spans="1:36">
      <c r="A34" s="111" t="s">
        <v>23</v>
      </c>
      <c r="B34" s="111">
        <v>29</v>
      </c>
      <c r="C34" s="111">
        <v>113</v>
      </c>
      <c r="D34" s="111">
        <v>26</v>
      </c>
      <c r="E34" s="34">
        <v>39.410699999999999</v>
      </c>
      <c r="F34" s="34">
        <f t="shared" si="0"/>
        <v>89.65517241379311</v>
      </c>
      <c r="G34" s="25">
        <v>25</v>
      </c>
      <c r="H34" s="111">
        <v>109</v>
      </c>
      <c r="I34" s="25">
        <v>23</v>
      </c>
      <c r="J34" s="34">
        <v>39.671974522292999</v>
      </c>
      <c r="K34" s="34">
        <f t="shared" si="1"/>
        <v>92</v>
      </c>
      <c r="L34" s="25">
        <v>24</v>
      </c>
      <c r="M34" s="111">
        <v>105</v>
      </c>
      <c r="N34" s="25">
        <v>25</v>
      </c>
      <c r="O34" s="34">
        <v>39.616883116883116</v>
      </c>
      <c r="P34" s="34">
        <f t="shared" si="2"/>
        <v>104.16666666666667</v>
      </c>
      <c r="Q34" s="25">
        <v>28</v>
      </c>
      <c r="R34" s="117">
        <v>102</v>
      </c>
      <c r="S34" s="25">
        <v>29</v>
      </c>
      <c r="T34" s="118">
        <v>39.342767295597483</v>
      </c>
      <c r="U34" s="34">
        <f t="shared" si="3"/>
        <v>103.57142857142858</v>
      </c>
      <c r="V34" s="106">
        <v>29</v>
      </c>
      <c r="W34" s="106">
        <v>103</v>
      </c>
      <c r="X34" s="106">
        <v>30</v>
      </c>
      <c r="Y34" s="118">
        <v>40.117283950617285</v>
      </c>
      <c r="Z34" s="34">
        <f t="shared" si="4"/>
        <v>103.44827586206897</v>
      </c>
      <c r="AA34" s="69">
        <v>25</v>
      </c>
      <c r="AB34" s="69">
        <v>106</v>
      </c>
      <c r="AC34" s="69">
        <v>32</v>
      </c>
      <c r="AD34" s="119">
        <v>41.070552147239262</v>
      </c>
      <c r="AE34" s="34">
        <f t="shared" si="5"/>
        <v>128</v>
      </c>
      <c r="AF34" s="69">
        <v>26</v>
      </c>
      <c r="AG34" s="69">
        <v>103</v>
      </c>
      <c r="AH34" s="69">
        <v>33</v>
      </c>
      <c r="AI34" s="119">
        <v>41.660490000000003</v>
      </c>
      <c r="AJ34" s="34">
        <f t="shared" si="6"/>
        <v>126.92307692307692</v>
      </c>
    </row>
    <row r="35" spans="1:36">
      <c r="A35" s="111" t="s">
        <v>21</v>
      </c>
      <c r="B35" s="111">
        <v>28</v>
      </c>
      <c r="C35" s="111">
        <v>162</v>
      </c>
      <c r="D35" s="111">
        <v>20</v>
      </c>
      <c r="E35" s="34">
        <v>39.619</v>
      </c>
      <c r="F35" s="34">
        <f t="shared" si="0"/>
        <v>71.428571428571431</v>
      </c>
      <c r="G35" s="25">
        <v>26</v>
      </c>
      <c r="H35" s="111">
        <v>170</v>
      </c>
      <c r="I35" s="25">
        <v>18</v>
      </c>
      <c r="J35" s="34">
        <v>39.299065420560702</v>
      </c>
      <c r="K35" s="34">
        <f t="shared" si="1"/>
        <v>69.230769230769226</v>
      </c>
      <c r="L35" s="25">
        <v>28</v>
      </c>
      <c r="M35" s="111">
        <v>163</v>
      </c>
      <c r="N35" s="25">
        <v>19</v>
      </c>
      <c r="O35" s="34">
        <v>39.580952380952382</v>
      </c>
      <c r="P35" s="34">
        <f t="shared" si="2"/>
        <v>67.857142857142861</v>
      </c>
      <c r="Q35" s="25">
        <v>30</v>
      </c>
      <c r="R35" s="117">
        <v>166</v>
      </c>
      <c r="S35" s="25">
        <v>18</v>
      </c>
      <c r="T35" s="118">
        <v>39.350467289719624</v>
      </c>
      <c r="U35" s="34">
        <f t="shared" si="3"/>
        <v>60</v>
      </c>
      <c r="V35" s="106">
        <v>34</v>
      </c>
      <c r="W35" s="106">
        <v>164</v>
      </c>
      <c r="X35" s="106">
        <v>21</v>
      </c>
      <c r="Y35" s="118">
        <v>39.6324200913242</v>
      </c>
      <c r="Z35" s="34">
        <f t="shared" si="4"/>
        <v>61.764705882352942</v>
      </c>
      <c r="AA35" s="69">
        <v>29</v>
      </c>
      <c r="AB35" s="69">
        <v>161</v>
      </c>
      <c r="AC35" s="69">
        <v>23</v>
      </c>
      <c r="AD35" s="119">
        <v>40.589201877934272</v>
      </c>
      <c r="AE35" s="34">
        <f t="shared" si="5"/>
        <v>79.310344827586206</v>
      </c>
      <c r="AF35" s="69">
        <v>29</v>
      </c>
      <c r="AG35" s="69">
        <v>160</v>
      </c>
      <c r="AH35" s="69">
        <v>25</v>
      </c>
      <c r="AI35" s="119">
        <v>41.224299999999999</v>
      </c>
      <c r="AJ35" s="34">
        <f t="shared" si="6"/>
        <v>86.206896551724128</v>
      </c>
    </row>
    <row r="36" spans="1:36">
      <c r="A36" s="120" t="s">
        <v>33</v>
      </c>
      <c r="B36" s="120">
        <f>SUM(B5:B35)</f>
        <v>3115</v>
      </c>
      <c r="C36" s="120">
        <f>SUM(C5:C35)</f>
        <v>15249</v>
      </c>
      <c r="D36" s="120">
        <f>SUM(D5:D35)</f>
        <v>3356</v>
      </c>
      <c r="E36" s="121">
        <f>SUM(E5:E35)/32</f>
        <v>39.553578124999994</v>
      </c>
      <c r="F36" s="122">
        <f t="shared" si="0"/>
        <v>107.73675762439807</v>
      </c>
      <c r="G36" s="120">
        <f>SUM(G5:G35)</f>
        <v>3076</v>
      </c>
      <c r="H36" s="120">
        <f>SUM(H5:H35)</f>
        <v>15193</v>
      </c>
      <c r="I36" s="120">
        <f>SUM(I5:I35)</f>
        <v>3369</v>
      </c>
      <c r="J36" s="121">
        <f>SUM(J5:J35)/32</f>
        <v>39.704349593129272</v>
      </c>
      <c r="K36" s="122">
        <f t="shared" si="1"/>
        <v>109.52535760728219</v>
      </c>
      <c r="L36" s="120">
        <f>SUM(L5:L35)</f>
        <v>3090</v>
      </c>
      <c r="M36" s="120">
        <f>SUM(M5:M35)</f>
        <v>15100</v>
      </c>
      <c r="N36" s="120">
        <f>SUM(N5:N35)</f>
        <v>3427</v>
      </c>
      <c r="O36" s="121">
        <f>SUM(O5:O35)/32</f>
        <v>39.867800269852097</v>
      </c>
      <c r="P36" s="122">
        <f t="shared" si="2"/>
        <v>110.90614886731392</v>
      </c>
      <c r="Q36" s="120">
        <f>SUM(Q5:Q35)</f>
        <v>3127</v>
      </c>
      <c r="R36" s="120">
        <f>SUM(R5:R35)</f>
        <v>14919</v>
      </c>
      <c r="S36" s="120">
        <f>SUM(S5:S35)</f>
        <v>3517</v>
      </c>
      <c r="T36" s="121">
        <f>SUM(T5:T35)/32</f>
        <v>39.922224645966047</v>
      </c>
      <c r="U36" s="122">
        <f t="shared" si="3"/>
        <v>112.47201790853853</v>
      </c>
      <c r="V36" s="120">
        <v>3192</v>
      </c>
      <c r="W36" s="120">
        <v>15034</v>
      </c>
      <c r="X36" s="120">
        <v>3667</v>
      </c>
      <c r="Y36" s="123">
        <f>SUM(Y5:Y35)/32</f>
        <v>40.056883347487428</v>
      </c>
      <c r="Z36" s="122">
        <f t="shared" si="4"/>
        <v>114.88095238095238</v>
      </c>
      <c r="AA36" s="124">
        <f>SUM(AA4:AA35)</f>
        <v>3181</v>
      </c>
      <c r="AB36" s="124">
        <v>14887</v>
      </c>
      <c r="AC36" s="124">
        <v>3708</v>
      </c>
      <c r="AD36" s="121">
        <f>SUM(AD5:AD35)/32</f>
        <v>40.594516284597269</v>
      </c>
      <c r="AE36" s="122">
        <f t="shared" si="5"/>
        <v>116.56711725872367</v>
      </c>
      <c r="AF36" s="124">
        <f>SUM(AF4:AF35)</f>
        <v>3176</v>
      </c>
      <c r="AG36" s="124">
        <f>SUM(AG4:AG35)</f>
        <v>14810</v>
      </c>
      <c r="AH36" s="124">
        <f>SUM(AH4:AH35)</f>
        <v>3787</v>
      </c>
      <c r="AI36" s="121">
        <f>AVERAGE(AI4:AI35)</f>
        <v>42.299952500000018</v>
      </c>
      <c r="AJ36" s="122">
        <f t="shared" si="6"/>
        <v>119.23803526448363</v>
      </c>
    </row>
    <row r="37" spans="1:3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9" spans="1:36" s="5" customFormat="1"/>
  </sheetData>
  <sortState ref="A4:AE34">
    <sortCondition ref="A3"/>
  </sortState>
  <mergeCells count="8">
    <mergeCell ref="AF2:AJ2"/>
    <mergeCell ref="A2:A3"/>
    <mergeCell ref="L2:P2"/>
    <mergeCell ref="G2:K2"/>
    <mergeCell ref="B2:F2"/>
    <mergeCell ref="AA2:AE2"/>
    <mergeCell ref="V2:Z2"/>
    <mergeCell ref="Q2:U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verticalDpi="0" r:id="rId1"/>
  <headerFooter>
    <oddHeader>&amp;L&amp;G&amp;RSCLLD 2014-2020</oddHeader>
    <oddFooter>&amp;L&amp;G&amp;C&amp;G&amp;R&amp;G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R42"/>
  <sheetViews>
    <sheetView view="pageLayout" zoomScaleNormal="100" workbookViewId="0">
      <selection activeCell="M4" sqref="M4"/>
    </sheetView>
  </sheetViews>
  <sheetFormatPr defaultRowHeight="14.4"/>
  <cols>
    <col min="1" max="1" width="18.6640625" customWidth="1"/>
    <col min="2" max="2" width="8.109375" customWidth="1"/>
    <col min="3" max="3" width="6.5546875" customWidth="1"/>
    <col min="4" max="4" width="6.6640625" customWidth="1"/>
    <col min="5" max="5" width="6.5546875" customWidth="1"/>
    <col min="6" max="6" width="6.6640625" customWidth="1"/>
    <col min="7" max="7" width="6.5546875" customWidth="1"/>
    <col min="8" max="8" width="6.6640625" customWidth="1"/>
    <col min="9" max="9" width="6.5546875" customWidth="1"/>
    <col min="10" max="10" width="6.6640625" customWidth="1"/>
    <col min="11" max="11" width="6.5546875" customWidth="1"/>
    <col min="12" max="12" width="6.6640625" customWidth="1"/>
    <col min="13" max="13" width="6.5546875" customWidth="1"/>
    <col min="14" max="14" width="6.6640625" customWidth="1"/>
    <col min="15" max="15" width="6.5546875" customWidth="1"/>
    <col min="16" max="16" width="6.6640625" customWidth="1"/>
    <col min="17" max="17" width="6.5546875" customWidth="1"/>
    <col min="18" max="18" width="6.6640625" customWidth="1"/>
  </cols>
  <sheetData>
    <row r="1" spans="1:18" s="15" customFormat="1">
      <c r="A1" s="53" t="s">
        <v>246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s="3" customFormat="1" ht="42.6" customHeight="1">
      <c r="A2" s="161" t="s">
        <v>34</v>
      </c>
      <c r="B2" s="160" t="s">
        <v>40</v>
      </c>
      <c r="C2" s="160" t="s">
        <v>41</v>
      </c>
      <c r="D2" s="160"/>
      <c r="E2" s="158" t="s">
        <v>42</v>
      </c>
      <c r="F2" s="159"/>
      <c r="G2" s="158" t="s">
        <v>47</v>
      </c>
      <c r="H2" s="159"/>
      <c r="I2" s="158" t="s">
        <v>48</v>
      </c>
      <c r="J2" s="159"/>
      <c r="K2" s="158" t="s">
        <v>49</v>
      </c>
      <c r="L2" s="159"/>
      <c r="M2" s="158" t="s">
        <v>43</v>
      </c>
      <c r="N2" s="159"/>
      <c r="O2" s="158" t="s">
        <v>44</v>
      </c>
      <c r="P2" s="159"/>
      <c r="Q2" s="160" t="s">
        <v>45</v>
      </c>
      <c r="R2" s="160"/>
    </row>
    <row r="3" spans="1:18" s="3" customFormat="1" ht="12">
      <c r="A3" s="161"/>
      <c r="B3" s="160"/>
      <c r="C3" s="54" t="s">
        <v>50</v>
      </c>
      <c r="D3" s="54" t="s">
        <v>51</v>
      </c>
      <c r="E3" s="54" t="s">
        <v>50</v>
      </c>
      <c r="F3" s="54" t="s">
        <v>51</v>
      </c>
      <c r="G3" s="54" t="s">
        <v>50</v>
      </c>
      <c r="H3" s="54" t="s">
        <v>51</v>
      </c>
      <c r="I3" s="54" t="s">
        <v>50</v>
      </c>
      <c r="J3" s="54" t="s">
        <v>51</v>
      </c>
      <c r="K3" s="54" t="s">
        <v>50</v>
      </c>
      <c r="L3" s="54" t="s">
        <v>51</v>
      </c>
      <c r="M3" s="54" t="s">
        <v>50</v>
      </c>
      <c r="N3" s="54" t="s">
        <v>51</v>
      </c>
      <c r="O3" s="54" t="s">
        <v>50</v>
      </c>
      <c r="P3" s="54" t="s">
        <v>51</v>
      </c>
      <c r="Q3" s="54" t="s">
        <v>50</v>
      </c>
      <c r="R3" s="54" t="s">
        <v>51</v>
      </c>
    </row>
    <row r="4" spans="1:18" s="3" customFormat="1" ht="12">
      <c r="A4" s="55" t="s">
        <v>26</v>
      </c>
      <c r="B4" s="125">
        <v>283</v>
      </c>
      <c r="C4" s="57">
        <v>1</v>
      </c>
      <c r="D4" s="58">
        <f>C4*100/B4</f>
        <v>0.35335689045936397</v>
      </c>
      <c r="E4" s="57">
        <v>63</v>
      </c>
      <c r="F4" s="58">
        <f>E4*100/B4</f>
        <v>22.261484098939928</v>
      </c>
      <c r="G4" s="57">
        <v>128</v>
      </c>
      <c r="H4" s="58">
        <f>G4*100/B4</f>
        <v>45.229681978798588</v>
      </c>
      <c r="I4" s="57">
        <v>72</v>
      </c>
      <c r="J4" s="58">
        <f>I4*100/B4</f>
        <v>25.441696113074205</v>
      </c>
      <c r="K4" s="57">
        <v>1</v>
      </c>
      <c r="L4" s="58">
        <f>K4*100/B4</f>
        <v>0.35335689045936397</v>
      </c>
      <c r="M4" s="57">
        <v>1</v>
      </c>
      <c r="N4" s="58">
        <f>M4*100/B4</f>
        <v>0.35335689045936397</v>
      </c>
      <c r="O4" s="57">
        <v>13</v>
      </c>
      <c r="P4" s="58">
        <f>O4*100/B4</f>
        <v>4.5936395759717312</v>
      </c>
      <c r="Q4" s="57">
        <f>B4-(C4+E4+G4+I4+K4+M4+O4)</f>
        <v>4</v>
      </c>
      <c r="R4" s="58">
        <f>Q4*100/B4</f>
        <v>1.4134275618374559</v>
      </c>
    </row>
    <row r="5" spans="1:18" s="3" customFormat="1" ht="12">
      <c r="A5" s="55" t="s">
        <v>1</v>
      </c>
      <c r="B5" s="125">
        <v>304</v>
      </c>
      <c r="C5" s="57">
        <v>0</v>
      </c>
      <c r="D5" s="58">
        <f t="shared" ref="D5:D36" si="0">C5*100/B5</f>
        <v>0</v>
      </c>
      <c r="E5" s="57">
        <v>62</v>
      </c>
      <c r="F5" s="58">
        <f t="shared" ref="F5:F36" si="1">E5*100/B5</f>
        <v>20.394736842105264</v>
      </c>
      <c r="G5" s="57">
        <v>128</v>
      </c>
      <c r="H5" s="58">
        <f t="shared" ref="H5:H36" si="2">G5*100/B5</f>
        <v>42.10526315789474</v>
      </c>
      <c r="I5" s="57">
        <v>63</v>
      </c>
      <c r="J5" s="58">
        <f t="shared" ref="J5:J36" si="3">I5*100/B5</f>
        <v>20.723684210526315</v>
      </c>
      <c r="K5" s="57">
        <v>6</v>
      </c>
      <c r="L5" s="58">
        <f t="shared" ref="L5:L36" si="4">K5*100/B5</f>
        <v>1.9736842105263157</v>
      </c>
      <c r="M5" s="57">
        <v>1</v>
      </c>
      <c r="N5" s="58">
        <f t="shared" ref="N5:N36" si="5">M5*100/B5</f>
        <v>0.32894736842105265</v>
      </c>
      <c r="O5" s="57">
        <v>25</v>
      </c>
      <c r="P5" s="58">
        <f t="shared" ref="P5:P36" si="6">O5*100/B5</f>
        <v>8.223684210526315</v>
      </c>
      <c r="Q5" s="57">
        <v>7</v>
      </c>
      <c r="R5" s="58">
        <f t="shared" ref="R5:R36" si="7">Q5*100/B5</f>
        <v>2.3026315789473686</v>
      </c>
    </row>
    <row r="6" spans="1:18" s="3" customFormat="1" ht="12">
      <c r="A6" s="55" t="s">
        <v>28</v>
      </c>
      <c r="B6" s="125">
        <v>231</v>
      </c>
      <c r="C6" s="57">
        <v>0</v>
      </c>
      <c r="D6" s="58">
        <f t="shared" si="0"/>
        <v>0</v>
      </c>
      <c r="E6" s="57">
        <v>59</v>
      </c>
      <c r="F6" s="58">
        <f t="shared" si="1"/>
        <v>25.541125541125542</v>
      </c>
      <c r="G6" s="57">
        <v>96</v>
      </c>
      <c r="H6" s="58">
        <f t="shared" si="2"/>
        <v>41.558441558441558</v>
      </c>
      <c r="I6" s="57">
        <v>54</v>
      </c>
      <c r="J6" s="58">
        <f t="shared" si="3"/>
        <v>23.376623376623378</v>
      </c>
      <c r="K6" s="57">
        <v>1</v>
      </c>
      <c r="L6" s="58">
        <f t="shared" si="4"/>
        <v>0.4329004329004329</v>
      </c>
      <c r="M6" s="57">
        <v>2</v>
      </c>
      <c r="N6" s="58">
        <f t="shared" si="5"/>
        <v>0.86580086580086579</v>
      </c>
      <c r="O6" s="57">
        <v>14</v>
      </c>
      <c r="P6" s="58">
        <f t="shared" si="6"/>
        <v>6.0606060606060606</v>
      </c>
      <c r="Q6" s="57">
        <v>5</v>
      </c>
      <c r="R6" s="58">
        <f t="shared" si="7"/>
        <v>2.1645021645021645</v>
      </c>
    </row>
    <row r="7" spans="1:18" s="3" customFormat="1" ht="12">
      <c r="A7" s="55" t="s">
        <v>2</v>
      </c>
      <c r="B7" s="126">
        <v>1017</v>
      </c>
      <c r="C7" s="61">
        <v>1</v>
      </c>
      <c r="D7" s="58">
        <f t="shared" si="0"/>
        <v>9.8328416912487712E-2</v>
      </c>
      <c r="E7" s="61">
        <v>198</v>
      </c>
      <c r="F7" s="58">
        <f t="shared" si="1"/>
        <v>19.469026548672566</v>
      </c>
      <c r="G7" s="61">
        <v>425</v>
      </c>
      <c r="H7" s="58">
        <f t="shared" si="2"/>
        <v>41.789577187807275</v>
      </c>
      <c r="I7" s="61">
        <v>239</v>
      </c>
      <c r="J7" s="58">
        <f t="shared" si="3"/>
        <v>23.500491642084562</v>
      </c>
      <c r="K7" s="61">
        <v>8</v>
      </c>
      <c r="L7" s="58">
        <f t="shared" si="4"/>
        <v>0.7866273352999017</v>
      </c>
      <c r="M7" s="61">
        <v>11</v>
      </c>
      <c r="N7" s="58">
        <f t="shared" si="5"/>
        <v>1.0816125860373649</v>
      </c>
      <c r="O7" s="61">
        <v>69</v>
      </c>
      <c r="P7" s="58">
        <f t="shared" si="6"/>
        <v>6.7846607669616521</v>
      </c>
      <c r="Q7" s="61">
        <f t="shared" ref="Q7:Q35" si="8">B7-(C7+E7+G7+I7+K7+M7+O7)</f>
        <v>66</v>
      </c>
      <c r="R7" s="58">
        <f t="shared" si="7"/>
        <v>6.4896755162241888</v>
      </c>
    </row>
    <row r="8" spans="1:18" s="3" customFormat="1" ht="12">
      <c r="A8" s="55" t="s">
        <v>27</v>
      </c>
      <c r="B8" s="125">
        <v>140</v>
      </c>
      <c r="C8" s="57">
        <v>0</v>
      </c>
      <c r="D8" s="58">
        <f t="shared" si="0"/>
        <v>0</v>
      </c>
      <c r="E8" s="57">
        <v>22</v>
      </c>
      <c r="F8" s="58">
        <f t="shared" si="1"/>
        <v>15.714285714285714</v>
      </c>
      <c r="G8" s="57">
        <v>39</v>
      </c>
      <c r="H8" s="58">
        <f t="shared" si="2"/>
        <v>27.857142857142858</v>
      </c>
      <c r="I8" s="57">
        <v>44</v>
      </c>
      <c r="J8" s="58">
        <f t="shared" si="3"/>
        <v>31.428571428571427</v>
      </c>
      <c r="K8" s="57">
        <v>2</v>
      </c>
      <c r="L8" s="58">
        <f t="shared" si="4"/>
        <v>1.4285714285714286</v>
      </c>
      <c r="M8" s="57">
        <v>1</v>
      </c>
      <c r="N8" s="58">
        <f t="shared" si="5"/>
        <v>0.7142857142857143</v>
      </c>
      <c r="O8" s="57">
        <v>31</v>
      </c>
      <c r="P8" s="58">
        <f t="shared" si="6"/>
        <v>22.142857142857142</v>
      </c>
      <c r="Q8" s="57">
        <f t="shared" si="8"/>
        <v>1</v>
      </c>
      <c r="R8" s="58">
        <f t="shared" si="7"/>
        <v>0.7142857142857143</v>
      </c>
    </row>
    <row r="9" spans="1:18" s="3" customFormat="1" ht="12">
      <c r="A9" s="55" t="s">
        <v>29</v>
      </c>
      <c r="B9" s="125">
        <v>187</v>
      </c>
      <c r="C9" s="57">
        <v>0</v>
      </c>
      <c r="D9" s="58">
        <f t="shared" si="0"/>
        <v>0</v>
      </c>
      <c r="E9" s="57">
        <v>45</v>
      </c>
      <c r="F9" s="58">
        <f t="shared" si="1"/>
        <v>24.064171122994651</v>
      </c>
      <c r="G9" s="57">
        <v>85</v>
      </c>
      <c r="H9" s="58">
        <f t="shared" si="2"/>
        <v>45.454545454545453</v>
      </c>
      <c r="I9" s="57">
        <v>30</v>
      </c>
      <c r="J9" s="58">
        <f t="shared" si="3"/>
        <v>16.042780748663102</v>
      </c>
      <c r="K9" s="57">
        <v>4</v>
      </c>
      <c r="L9" s="58">
        <f t="shared" si="4"/>
        <v>2.1390374331550803</v>
      </c>
      <c r="M9" s="57">
        <v>0</v>
      </c>
      <c r="N9" s="58">
        <f t="shared" si="5"/>
        <v>0</v>
      </c>
      <c r="O9" s="57">
        <v>14</v>
      </c>
      <c r="P9" s="58">
        <f t="shared" si="6"/>
        <v>7.4866310160427805</v>
      </c>
      <c r="Q9" s="57">
        <f t="shared" si="8"/>
        <v>9</v>
      </c>
      <c r="R9" s="58">
        <f t="shared" si="7"/>
        <v>4.8128342245989302</v>
      </c>
    </row>
    <row r="10" spans="1:18" s="3" customFormat="1" ht="12">
      <c r="A10" s="55" t="s">
        <v>30</v>
      </c>
      <c r="B10" s="125">
        <v>192</v>
      </c>
      <c r="C10" s="57">
        <v>2</v>
      </c>
      <c r="D10" s="58">
        <f t="shared" si="0"/>
        <v>1.0416666666666667</v>
      </c>
      <c r="E10" s="57">
        <v>41</v>
      </c>
      <c r="F10" s="58">
        <f t="shared" si="1"/>
        <v>21.354166666666668</v>
      </c>
      <c r="G10" s="57">
        <v>84</v>
      </c>
      <c r="H10" s="58">
        <f t="shared" si="2"/>
        <v>43.75</v>
      </c>
      <c r="I10" s="57">
        <v>53</v>
      </c>
      <c r="J10" s="58">
        <f t="shared" si="3"/>
        <v>27.604166666666668</v>
      </c>
      <c r="K10" s="57">
        <v>5</v>
      </c>
      <c r="L10" s="58">
        <f t="shared" si="4"/>
        <v>2.6041666666666665</v>
      </c>
      <c r="M10" s="57">
        <v>1</v>
      </c>
      <c r="N10" s="58">
        <f t="shared" si="5"/>
        <v>0.52083333333333337</v>
      </c>
      <c r="O10" s="57">
        <v>11</v>
      </c>
      <c r="P10" s="58">
        <f t="shared" si="6"/>
        <v>5.729166666666667</v>
      </c>
      <c r="Q10" s="57">
        <f t="shared" si="8"/>
        <v>-5</v>
      </c>
      <c r="R10" s="58">
        <f t="shared" si="7"/>
        <v>-2.6041666666666665</v>
      </c>
    </row>
    <row r="11" spans="1:18" s="3" customFormat="1" ht="12">
      <c r="A11" s="55" t="s">
        <v>3</v>
      </c>
      <c r="B11" s="125">
        <v>232</v>
      </c>
      <c r="C11" s="57">
        <v>2</v>
      </c>
      <c r="D11" s="58">
        <f t="shared" si="0"/>
        <v>0.86206896551724133</v>
      </c>
      <c r="E11" s="57">
        <v>45</v>
      </c>
      <c r="F11" s="58">
        <f t="shared" si="1"/>
        <v>19.396551724137932</v>
      </c>
      <c r="G11" s="57">
        <v>98</v>
      </c>
      <c r="H11" s="58">
        <f t="shared" si="2"/>
        <v>42.241379310344826</v>
      </c>
      <c r="I11" s="57">
        <v>51</v>
      </c>
      <c r="J11" s="58">
        <f t="shared" si="3"/>
        <v>21.982758620689655</v>
      </c>
      <c r="K11" s="57">
        <v>6</v>
      </c>
      <c r="L11" s="58">
        <f t="shared" si="4"/>
        <v>2.5862068965517242</v>
      </c>
      <c r="M11" s="57">
        <v>2</v>
      </c>
      <c r="N11" s="58">
        <f t="shared" si="5"/>
        <v>0.86206896551724133</v>
      </c>
      <c r="O11" s="57">
        <v>16</v>
      </c>
      <c r="P11" s="58">
        <f t="shared" si="6"/>
        <v>6.8965517241379306</v>
      </c>
      <c r="Q11" s="57">
        <f t="shared" si="8"/>
        <v>12</v>
      </c>
      <c r="R11" s="58">
        <f t="shared" si="7"/>
        <v>5.1724137931034484</v>
      </c>
    </row>
    <row r="12" spans="1:18" s="3" customFormat="1" ht="12">
      <c r="A12" s="55" t="s">
        <v>25</v>
      </c>
      <c r="B12" s="125">
        <v>575</v>
      </c>
      <c r="C12" s="57">
        <v>0</v>
      </c>
      <c r="D12" s="58">
        <f t="shared" si="0"/>
        <v>0</v>
      </c>
      <c r="E12" s="57">
        <v>99</v>
      </c>
      <c r="F12" s="58">
        <f t="shared" si="1"/>
        <v>17.217391304347824</v>
      </c>
      <c r="G12" s="57">
        <v>229</v>
      </c>
      <c r="H12" s="58">
        <f t="shared" si="2"/>
        <v>39.826086956521742</v>
      </c>
      <c r="I12" s="57">
        <v>163</v>
      </c>
      <c r="J12" s="58">
        <f t="shared" si="3"/>
        <v>28.347826086956523</v>
      </c>
      <c r="K12" s="57">
        <v>10</v>
      </c>
      <c r="L12" s="58">
        <f t="shared" si="4"/>
        <v>1.7391304347826086</v>
      </c>
      <c r="M12" s="57">
        <v>9</v>
      </c>
      <c r="N12" s="58">
        <f t="shared" si="5"/>
        <v>1.5652173913043479</v>
      </c>
      <c r="O12" s="57">
        <v>40</v>
      </c>
      <c r="P12" s="58">
        <f t="shared" si="6"/>
        <v>6.9565217391304346</v>
      </c>
      <c r="Q12" s="57">
        <f t="shared" si="8"/>
        <v>25</v>
      </c>
      <c r="R12" s="58">
        <f t="shared" si="7"/>
        <v>4.3478260869565215</v>
      </c>
    </row>
    <row r="13" spans="1:18" s="3" customFormat="1" ht="12">
      <c r="A13" s="55" t="s">
        <v>31</v>
      </c>
      <c r="B13" s="125">
        <v>134</v>
      </c>
      <c r="C13" s="57">
        <v>0</v>
      </c>
      <c r="D13" s="58">
        <f t="shared" si="0"/>
        <v>0</v>
      </c>
      <c r="E13" s="57">
        <v>32</v>
      </c>
      <c r="F13" s="58">
        <f t="shared" si="1"/>
        <v>23.880597014925375</v>
      </c>
      <c r="G13" s="57">
        <v>45</v>
      </c>
      <c r="H13" s="58">
        <f t="shared" si="2"/>
        <v>33.582089552238806</v>
      </c>
      <c r="I13" s="57">
        <v>33</v>
      </c>
      <c r="J13" s="58">
        <f t="shared" si="3"/>
        <v>24.626865671641792</v>
      </c>
      <c r="K13" s="57">
        <v>2</v>
      </c>
      <c r="L13" s="58">
        <f t="shared" si="4"/>
        <v>1.4925373134328359</v>
      </c>
      <c r="M13" s="57">
        <v>1</v>
      </c>
      <c r="N13" s="58">
        <f t="shared" si="5"/>
        <v>0.74626865671641796</v>
      </c>
      <c r="O13" s="57">
        <v>6</v>
      </c>
      <c r="P13" s="58">
        <f t="shared" si="6"/>
        <v>4.4776119402985071</v>
      </c>
      <c r="Q13" s="57">
        <f t="shared" si="8"/>
        <v>15</v>
      </c>
      <c r="R13" s="58">
        <f t="shared" si="7"/>
        <v>11.194029850746269</v>
      </c>
    </row>
    <row r="14" spans="1:18" s="3" customFormat="1" ht="12">
      <c r="A14" s="55" t="s">
        <v>4</v>
      </c>
      <c r="B14" s="125">
        <v>182</v>
      </c>
      <c r="C14" s="57">
        <v>1</v>
      </c>
      <c r="D14" s="58">
        <f t="shared" si="0"/>
        <v>0.5494505494505495</v>
      </c>
      <c r="E14" s="57">
        <v>35</v>
      </c>
      <c r="F14" s="58">
        <f t="shared" si="1"/>
        <v>19.23076923076923</v>
      </c>
      <c r="G14" s="57">
        <v>48</v>
      </c>
      <c r="H14" s="58">
        <f t="shared" si="2"/>
        <v>26.373626373626372</v>
      </c>
      <c r="I14" s="57">
        <v>56</v>
      </c>
      <c r="J14" s="58">
        <f t="shared" si="3"/>
        <v>30.76923076923077</v>
      </c>
      <c r="K14" s="57">
        <v>4</v>
      </c>
      <c r="L14" s="58">
        <f t="shared" si="4"/>
        <v>2.197802197802198</v>
      </c>
      <c r="M14" s="57">
        <v>1</v>
      </c>
      <c r="N14" s="58">
        <f t="shared" si="5"/>
        <v>0.5494505494505495</v>
      </c>
      <c r="O14" s="57">
        <v>21</v>
      </c>
      <c r="P14" s="58">
        <f t="shared" si="6"/>
        <v>11.538461538461538</v>
      </c>
      <c r="Q14" s="57">
        <f t="shared" si="8"/>
        <v>16</v>
      </c>
      <c r="R14" s="58">
        <f t="shared" si="7"/>
        <v>8.791208791208792</v>
      </c>
    </row>
    <row r="15" spans="1:18" s="3" customFormat="1" ht="12">
      <c r="A15" s="55" t="s">
        <v>35</v>
      </c>
      <c r="B15" s="125">
        <v>458</v>
      </c>
      <c r="C15" s="57">
        <v>0</v>
      </c>
      <c r="D15" s="58">
        <f t="shared" si="0"/>
        <v>0</v>
      </c>
      <c r="E15" s="57">
        <v>104</v>
      </c>
      <c r="F15" s="58">
        <f t="shared" si="1"/>
        <v>22.707423580786028</v>
      </c>
      <c r="G15" s="57">
        <v>171</v>
      </c>
      <c r="H15" s="58">
        <f t="shared" si="2"/>
        <v>37.336244541484717</v>
      </c>
      <c r="I15" s="57">
        <v>98</v>
      </c>
      <c r="J15" s="58">
        <f t="shared" si="3"/>
        <v>21.397379912663755</v>
      </c>
      <c r="K15" s="57">
        <v>10</v>
      </c>
      <c r="L15" s="58">
        <f t="shared" si="4"/>
        <v>2.1834061135371181</v>
      </c>
      <c r="M15" s="57">
        <v>7</v>
      </c>
      <c r="N15" s="58">
        <f t="shared" si="5"/>
        <v>1.5283842794759825</v>
      </c>
      <c r="O15" s="57">
        <v>34</v>
      </c>
      <c r="P15" s="58">
        <f t="shared" si="6"/>
        <v>7.4235807860262009</v>
      </c>
      <c r="Q15" s="57">
        <f t="shared" si="8"/>
        <v>34</v>
      </c>
      <c r="R15" s="58">
        <f t="shared" si="7"/>
        <v>7.4235807860262009</v>
      </c>
    </row>
    <row r="16" spans="1:18" s="3" customFormat="1" ht="12">
      <c r="A16" s="55" t="s">
        <v>6</v>
      </c>
      <c r="B16" s="125">
        <v>285</v>
      </c>
      <c r="C16" s="57">
        <v>1</v>
      </c>
      <c r="D16" s="58">
        <f t="shared" si="0"/>
        <v>0.35087719298245612</v>
      </c>
      <c r="E16" s="57">
        <v>62</v>
      </c>
      <c r="F16" s="58">
        <f t="shared" si="1"/>
        <v>21.754385964912281</v>
      </c>
      <c r="G16" s="57">
        <v>120</v>
      </c>
      <c r="H16" s="58">
        <f t="shared" si="2"/>
        <v>42.10526315789474</v>
      </c>
      <c r="I16" s="57">
        <v>63</v>
      </c>
      <c r="J16" s="58">
        <f t="shared" si="3"/>
        <v>22.105263157894736</v>
      </c>
      <c r="K16" s="57">
        <v>9</v>
      </c>
      <c r="L16" s="58">
        <f t="shared" si="4"/>
        <v>3.1578947368421053</v>
      </c>
      <c r="M16" s="57">
        <v>1</v>
      </c>
      <c r="N16" s="58">
        <f t="shared" si="5"/>
        <v>0.35087719298245612</v>
      </c>
      <c r="O16" s="57">
        <v>14</v>
      </c>
      <c r="P16" s="58">
        <f t="shared" si="6"/>
        <v>4.9122807017543861</v>
      </c>
      <c r="Q16" s="57">
        <f t="shared" si="8"/>
        <v>15</v>
      </c>
      <c r="R16" s="58">
        <f t="shared" si="7"/>
        <v>5.2631578947368425</v>
      </c>
    </row>
    <row r="17" spans="1:18" s="3" customFormat="1" ht="12">
      <c r="A17" s="55" t="s">
        <v>7</v>
      </c>
      <c r="B17" s="126">
        <v>6964</v>
      </c>
      <c r="C17" s="57">
        <v>34</v>
      </c>
      <c r="D17" s="58">
        <f t="shared" si="0"/>
        <v>0.48822515795519816</v>
      </c>
      <c r="E17" s="61">
        <v>1255</v>
      </c>
      <c r="F17" s="58">
        <f t="shared" si="1"/>
        <v>18.021252153934519</v>
      </c>
      <c r="G17" s="61">
        <v>2292</v>
      </c>
      <c r="H17" s="58">
        <f t="shared" si="2"/>
        <v>32.912119471568062</v>
      </c>
      <c r="I17" s="61">
        <v>1922</v>
      </c>
      <c r="J17" s="58">
        <f t="shared" si="3"/>
        <v>27.599080987937967</v>
      </c>
      <c r="K17" s="61">
        <v>182</v>
      </c>
      <c r="L17" s="58">
        <f t="shared" si="4"/>
        <v>2.6134405514072374</v>
      </c>
      <c r="M17" s="61">
        <v>78</v>
      </c>
      <c r="N17" s="58">
        <f t="shared" si="5"/>
        <v>1.1200459506031017</v>
      </c>
      <c r="O17" s="61">
        <v>793</v>
      </c>
      <c r="P17" s="58">
        <f t="shared" si="6"/>
        <v>11.387133831131534</v>
      </c>
      <c r="Q17" s="61">
        <f t="shared" si="8"/>
        <v>408</v>
      </c>
      <c r="R17" s="58">
        <f t="shared" si="7"/>
        <v>5.858701895462378</v>
      </c>
    </row>
    <row r="18" spans="1:18" s="3" customFormat="1" ht="12">
      <c r="A18" s="55" t="s">
        <v>8</v>
      </c>
      <c r="B18" s="125">
        <v>112</v>
      </c>
      <c r="C18" s="57">
        <v>1</v>
      </c>
      <c r="D18" s="58">
        <f t="shared" si="0"/>
        <v>0.8928571428571429</v>
      </c>
      <c r="E18" s="57">
        <v>25</v>
      </c>
      <c r="F18" s="58">
        <f t="shared" si="1"/>
        <v>22.321428571428573</v>
      </c>
      <c r="G18" s="57">
        <v>30</v>
      </c>
      <c r="H18" s="58">
        <f t="shared" si="2"/>
        <v>26.785714285714285</v>
      </c>
      <c r="I18" s="57">
        <v>31</v>
      </c>
      <c r="J18" s="58">
        <f t="shared" si="3"/>
        <v>27.678571428571427</v>
      </c>
      <c r="K18" s="57">
        <v>2</v>
      </c>
      <c r="L18" s="58">
        <f t="shared" si="4"/>
        <v>1.7857142857142858</v>
      </c>
      <c r="M18" s="57">
        <v>2</v>
      </c>
      <c r="N18" s="58">
        <f t="shared" si="5"/>
        <v>1.7857142857142858</v>
      </c>
      <c r="O18" s="57">
        <v>7</v>
      </c>
      <c r="P18" s="58">
        <f t="shared" si="6"/>
        <v>6.25</v>
      </c>
      <c r="Q18" s="57">
        <f t="shared" si="8"/>
        <v>14</v>
      </c>
      <c r="R18" s="58">
        <f t="shared" si="7"/>
        <v>12.5</v>
      </c>
    </row>
    <row r="19" spans="1:18" s="3" customFormat="1" ht="12">
      <c r="A19" s="55" t="s">
        <v>9</v>
      </c>
      <c r="B19" s="125">
        <v>82</v>
      </c>
      <c r="C19" s="61">
        <v>0</v>
      </c>
      <c r="D19" s="58">
        <f t="shared" si="0"/>
        <v>0</v>
      </c>
      <c r="E19" s="57">
        <v>14</v>
      </c>
      <c r="F19" s="58">
        <f t="shared" si="1"/>
        <v>17.073170731707318</v>
      </c>
      <c r="G19" s="57">
        <v>37</v>
      </c>
      <c r="H19" s="58">
        <f t="shared" si="2"/>
        <v>45.121951219512198</v>
      </c>
      <c r="I19" s="57">
        <v>24</v>
      </c>
      <c r="J19" s="58">
        <f t="shared" si="3"/>
        <v>29.26829268292683</v>
      </c>
      <c r="K19" s="57">
        <v>0</v>
      </c>
      <c r="L19" s="58">
        <f t="shared" si="4"/>
        <v>0</v>
      </c>
      <c r="M19" s="57">
        <v>1</v>
      </c>
      <c r="N19" s="58">
        <f t="shared" si="5"/>
        <v>1.2195121951219512</v>
      </c>
      <c r="O19" s="57">
        <v>5</v>
      </c>
      <c r="P19" s="58">
        <f t="shared" si="6"/>
        <v>6.0975609756097562</v>
      </c>
      <c r="Q19" s="57">
        <f t="shared" si="8"/>
        <v>1</v>
      </c>
      <c r="R19" s="58">
        <f t="shared" si="7"/>
        <v>1.2195121951219512</v>
      </c>
    </row>
    <row r="20" spans="1:18" s="3" customFormat="1" ht="12">
      <c r="A20" s="55" t="s">
        <v>10</v>
      </c>
      <c r="B20" s="126">
        <v>1018</v>
      </c>
      <c r="C20" s="57">
        <v>2</v>
      </c>
      <c r="D20" s="58">
        <f t="shared" si="0"/>
        <v>0.19646365422396855</v>
      </c>
      <c r="E20" s="61">
        <v>173</v>
      </c>
      <c r="F20" s="58">
        <f t="shared" si="1"/>
        <v>16.994106090373283</v>
      </c>
      <c r="G20" s="61">
        <v>384</v>
      </c>
      <c r="H20" s="58">
        <f t="shared" si="2"/>
        <v>37.721021611001966</v>
      </c>
      <c r="I20" s="61">
        <v>278</v>
      </c>
      <c r="J20" s="58">
        <f t="shared" si="3"/>
        <v>27.308447937131632</v>
      </c>
      <c r="K20" s="61">
        <v>14</v>
      </c>
      <c r="L20" s="58">
        <f t="shared" si="4"/>
        <v>1.37524557956778</v>
      </c>
      <c r="M20" s="61">
        <v>11</v>
      </c>
      <c r="N20" s="58">
        <f t="shared" si="5"/>
        <v>1.080550098231827</v>
      </c>
      <c r="O20" s="61">
        <v>93</v>
      </c>
      <c r="P20" s="58">
        <f t="shared" si="6"/>
        <v>9.1355599214145382</v>
      </c>
      <c r="Q20" s="61">
        <f t="shared" si="8"/>
        <v>63</v>
      </c>
      <c r="R20" s="58">
        <f t="shared" si="7"/>
        <v>6.1886051080550102</v>
      </c>
    </row>
    <row r="21" spans="1:18" s="3" customFormat="1" ht="12">
      <c r="A21" s="55" t="s">
        <v>11</v>
      </c>
      <c r="B21" s="125">
        <v>622</v>
      </c>
      <c r="C21" s="57">
        <v>3</v>
      </c>
      <c r="D21" s="58">
        <f t="shared" si="0"/>
        <v>0.48231511254019294</v>
      </c>
      <c r="E21" s="57">
        <v>168</v>
      </c>
      <c r="F21" s="58">
        <f t="shared" si="1"/>
        <v>27.009646302250804</v>
      </c>
      <c r="G21" s="57">
        <v>262</v>
      </c>
      <c r="H21" s="58">
        <f t="shared" si="2"/>
        <v>42.122186495176848</v>
      </c>
      <c r="I21" s="57">
        <v>140</v>
      </c>
      <c r="J21" s="58">
        <f t="shared" si="3"/>
        <v>22.508038585209004</v>
      </c>
      <c r="K21" s="57">
        <v>10</v>
      </c>
      <c r="L21" s="58">
        <f t="shared" si="4"/>
        <v>1.607717041800643</v>
      </c>
      <c r="M21" s="57">
        <v>3</v>
      </c>
      <c r="N21" s="58">
        <f t="shared" si="5"/>
        <v>0.48231511254019294</v>
      </c>
      <c r="O21" s="57">
        <v>39</v>
      </c>
      <c r="P21" s="58">
        <f t="shared" si="6"/>
        <v>6.270096463022508</v>
      </c>
      <c r="Q21" s="57">
        <f t="shared" si="8"/>
        <v>-3</v>
      </c>
      <c r="R21" s="58">
        <f t="shared" si="7"/>
        <v>-0.48231511254019294</v>
      </c>
    </row>
    <row r="22" spans="1:18" s="3" customFormat="1" ht="12">
      <c r="A22" s="55" t="s">
        <v>12</v>
      </c>
      <c r="B22" s="125">
        <v>742</v>
      </c>
      <c r="C22" s="57">
        <v>2</v>
      </c>
      <c r="D22" s="58">
        <f t="shared" si="0"/>
        <v>0.26954177897574122</v>
      </c>
      <c r="E22" s="57">
        <v>157</v>
      </c>
      <c r="F22" s="58">
        <f t="shared" si="1"/>
        <v>21.159029649595688</v>
      </c>
      <c r="G22" s="57">
        <v>279</v>
      </c>
      <c r="H22" s="58">
        <f t="shared" si="2"/>
        <v>37.601078167115901</v>
      </c>
      <c r="I22" s="57">
        <v>203</v>
      </c>
      <c r="J22" s="58">
        <f t="shared" si="3"/>
        <v>27.358490566037737</v>
      </c>
      <c r="K22" s="57">
        <v>21</v>
      </c>
      <c r="L22" s="58">
        <f t="shared" si="4"/>
        <v>2.8301886792452828</v>
      </c>
      <c r="M22" s="57">
        <v>9</v>
      </c>
      <c r="N22" s="58">
        <f t="shared" si="5"/>
        <v>1.2129380053908356</v>
      </c>
      <c r="O22" s="57">
        <v>67</v>
      </c>
      <c r="P22" s="58">
        <f t="shared" si="6"/>
        <v>9.0296495956873315</v>
      </c>
      <c r="Q22" s="57">
        <f t="shared" si="8"/>
        <v>4</v>
      </c>
      <c r="R22" s="58">
        <f t="shared" si="7"/>
        <v>0.53908355795148244</v>
      </c>
    </row>
    <row r="23" spans="1:18" s="3" customFormat="1" ht="12">
      <c r="A23" s="55" t="s">
        <v>13</v>
      </c>
      <c r="B23" s="125">
        <v>148</v>
      </c>
      <c r="C23" s="61">
        <v>2</v>
      </c>
      <c r="D23" s="58">
        <f>C23*100/B23</f>
        <v>1.3513513513513513</v>
      </c>
      <c r="E23" s="57">
        <v>27</v>
      </c>
      <c r="F23" s="58">
        <f t="shared" si="1"/>
        <v>18.243243243243242</v>
      </c>
      <c r="G23" s="57">
        <v>59</v>
      </c>
      <c r="H23" s="58">
        <f t="shared" si="2"/>
        <v>39.864864864864863</v>
      </c>
      <c r="I23" s="57">
        <v>47</v>
      </c>
      <c r="J23" s="58">
        <f t="shared" si="3"/>
        <v>31.756756756756758</v>
      </c>
      <c r="K23" s="57">
        <v>1</v>
      </c>
      <c r="L23" s="58">
        <f t="shared" si="4"/>
        <v>0.67567567567567566</v>
      </c>
      <c r="M23" s="57">
        <v>3</v>
      </c>
      <c r="N23" s="58">
        <f t="shared" si="5"/>
        <v>2.0270270270270272</v>
      </c>
      <c r="O23" s="57">
        <v>20</v>
      </c>
      <c r="P23" s="58">
        <f t="shared" si="6"/>
        <v>13.513513513513514</v>
      </c>
      <c r="Q23" s="57">
        <f t="shared" si="8"/>
        <v>-11</v>
      </c>
      <c r="R23" s="58">
        <f t="shared" si="7"/>
        <v>-7.4324324324324325</v>
      </c>
    </row>
    <row r="24" spans="1:18" s="3" customFormat="1" ht="12">
      <c r="A24" s="55" t="s">
        <v>14</v>
      </c>
      <c r="B24" s="126">
        <v>944</v>
      </c>
      <c r="C24" s="57">
        <v>3</v>
      </c>
      <c r="D24" s="58">
        <f t="shared" si="0"/>
        <v>0.31779661016949151</v>
      </c>
      <c r="E24" s="61">
        <v>161</v>
      </c>
      <c r="F24" s="58">
        <f t="shared" si="1"/>
        <v>17.055084745762713</v>
      </c>
      <c r="G24" s="61">
        <v>378</v>
      </c>
      <c r="H24" s="58">
        <f t="shared" si="2"/>
        <v>40.042372881355931</v>
      </c>
      <c r="I24" s="61">
        <v>257</v>
      </c>
      <c r="J24" s="58">
        <f t="shared" si="3"/>
        <v>27.224576271186439</v>
      </c>
      <c r="K24" s="61">
        <v>15</v>
      </c>
      <c r="L24" s="58">
        <f t="shared" si="4"/>
        <v>1.5889830508474576</v>
      </c>
      <c r="M24" s="61">
        <v>11</v>
      </c>
      <c r="N24" s="58">
        <f t="shared" si="5"/>
        <v>1.1652542372881356</v>
      </c>
      <c r="O24" s="61">
        <v>69</v>
      </c>
      <c r="P24" s="58">
        <f t="shared" si="6"/>
        <v>7.3093220338983054</v>
      </c>
      <c r="Q24" s="61">
        <f t="shared" si="8"/>
        <v>50</v>
      </c>
      <c r="R24" s="58">
        <f t="shared" si="7"/>
        <v>5.2966101694915251</v>
      </c>
    </row>
    <row r="25" spans="1:18" s="3" customFormat="1" ht="12">
      <c r="A25" s="55" t="s">
        <v>15</v>
      </c>
      <c r="B25" s="125">
        <v>234</v>
      </c>
      <c r="C25" s="57">
        <v>0</v>
      </c>
      <c r="D25" s="58">
        <f t="shared" si="0"/>
        <v>0</v>
      </c>
      <c r="E25" s="57">
        <v>40</v>
      </c>
      <c r="F25" s="58">
        <f t="shared" si="1"/>
        <v>17.094017094017094</v>
      </c>
      <c r="G25" s="57">
        <v>102</v>
      </c>
      <c r="H25" s="58">
        <f t="shared" si="2"/>
        <v>43.589743589743591</v>
      </c>
      <c r="I25" s="57">
        <v>54</v>
      </c>
      <c r="J25" s="58">
        <f t="shared" si="3"/>
        <v>23.076923076923077</v>
      </c>
      <c r="K25" s="57">
        <v>4</v>
      </c>
      <c r="L25" s="58">
        <f t="shared" si="4"/>
        <v>1.7094017094017093</v>
      </c>
      <c r="M25" s="57">
        <v>1</v>
      </c>
      <c r="N25" s="58">
        <f t="shared" si="5"/>
        <v>0.42735042735042733</v>
      </c>
      <c r="O25" s="57">
        <v>16</v>
      </c>
      <c r="P25" s="58">
        <f t="shared" si="6"/>
        <v>6.8376068376068373</v>
      </c>
      <c r="Q25" s="57">
        <f t="shared" si="8"/>
        <v>17</v>
      </c>
      <c r="R25" s="58">
        <f t="shared" si="7"/>
        <v>7.2649572649572649</v>
      </c>
    </row>
    <row r="26" spans="1:18" s="3" customFormat="1" ht="12">
      <c r="A26" s="55" t="s">
        <v>17</v>
      </c>
      <c r="B26" s="125">
        <v>513</v>
      </c>
      <c r="C26" s="57">
        <v>3</v>
      </c>
      <c r="D26" s="58">
        <f t="shared" si="0"/>
        <v>0.58479532163742687</v>
      </c>
      <c r="E26" s="57">
        <v>98</v>
      </c>
      <c r="F26" s="58">
        <f t="shared" si="1"/>
        <v>19.103313840155945</v>
      </c>
      <c r="G26" s="57">
        <v>202</v>
      </c>
      <c r="H26" s="58">
        <f t="shared" si="2"/>
        <v>39.376218323586741</v>
      </c>
      <c r="I26" s="57">
        <v>127</v>
      </c>
      <c r="J26" s="58">
        <f t="shared" si="3"/>
        <v>24.756335282651072</v>
      </c>
      <c r="K26" s="57">
        <v>15</v>
      </c>
      <c r="L26" s="58">
        <f t="shared" si="4"/>
        <v>2.9239766081871346</v>
      </c>
      <c r="M26" s="57">
        <v>1</v>
      </c>
      <c r="N26" s="58">
        <f t="shared" si="5"/>
        <v>0.19493177387914229</v>
      </c>
      <c r="O26" s="57">
        <v>51</v>
      </c>
      <c r="P26" s="58">
        <f t="shared" si="6"/>
        <v>9.9415204678362574</v>
      </c>
      <c r="Q26" s="57">
        <f t="shared" si="8"/>
        <v>16</v>
      </c>
      <c r="R26" s="58">
        <f t="shared" si="7"/>
        <v>3.1189083820662766</v>
      </c>
    </row>
    <row r="27" spans="1:18" s="3" customFormat="1" ht="12">
      <c r="A27" s="55" t="s">
        <v>16</v>
      </c>
      <c r="B27" s="125">
        <v>137</v>
      </c>
      <c r="C27" s="57">
        <v>0</v>
      </c>
      <c r="D27" s="58">
        <f t="shared" si="0"/>
        <v>0</v>
      </c>
      <c r="E27" s="57">
        <v>28</v>
      </c>
      <c r="F27" s="58">
        <f t="shared" si="1"/>
        <v>20.437956204379564</v>
      </c>
      <c r="G27" s="57">
        <v>56</v>
      </c>
      <c r="H27" s="58">
        <f t="shared" si="2"/>
        <v>40.875912408759127</v>
      </c>
      <c r="I27" s="57">
        <v>24</v>
      </c>
      <c r="J27" s="58">
        <f t="shared" si="3"/>
        <v>17.518248175182482</v>
      </c>
      <c r="K27" s="57">
        <v>1</v>
      </c>
      <c r="L27" s="58">
        <f t="shared" si="4"/>
        <v>0.72992700729927007</v>
      </c>
      <c r="M27" s="57">
        <v>0</v>
      </c>
      <c r="N27" s="58">
        <f t="shared" si="5"/>
        <v>0</v>
      </c>
      <c r="O27" s="57">
        <v>17</v>
      </c>
      <c r="P27" s="58">
        <f t="shared" si="6"/>
        <v>12.408759124087592</v>
      </c>
      <c r="Q27" s="57">
        <f t="shared" si="8"/>
        <v>11</v>
      </c>
      <c r="R27" s="58">
        <f t="shared" si="7"/>
        <v>8.0291970802919703</v>
      </c>
    </row>
    <row r="28" spans="1:18" s="3" customFormat="1" ht="12">
      <c r="A28" s="55" t="s">
        <v>18</v>
      </c>
      <c r="B28" s="125">
        <v>290</v>
      </c>
      <c r="C28" s="57">
        <v>1</v>
      </c>
      <c r="D28" s="58">
        <f t="shared" si="0"/>
        <v>0.34482758620689657</v>
      </c>
      <c r="E28" s="57">
        <v>46</v>
      </c>
      <c r="F28" s="58">
        <f t="shared" si="1"/>
        <v>15.862068965517242</v>
      </c>
      <c r="G28" s="57">
        <v>94</v>
      </c>
      <c r="H28" s="58">
        <f t="shared" si="2"/>
        <v>32.413793103448278</v>
      </c>
      <c r="I28" s="57">
        <v>71</v>
      </c>
      <c r="J28" s="58">
        <f t="shared" si="3"/>
        <v>24.482758620689655</v>
      </c>
      <c r="K28" s="57">
        <v>5</v>
      </c>
      <c r="L28" s="58">
        <f t="shared" si="4"/>
        <v>1.7241379310344827</v>
      </c>
      <c r="M28" s="57">
        <v>6</v>
      </c>
      <c r="N28" s="58">
        <f t="shared" si="5"/>
        <v>2.0689655172413794</v>
      </c>
      <c r="O28" s="57">
        <v>44</v>
      </c>
      <c r="P28" s="58">
        <f t="shared" si="6"/>
        <v>15.172413793103448</v>
      </c>
      <c r="Q28" s="57">
        <f t="shared" si="8"/>
        <v>23</v>
      </c>
      <c r="R28" s="58">
        <f t="shared" si="7"/>
        <v>7.931034482758621</v>
      </c>
    </row>
    <row r="29" spans="1:18" s="3" customFormat="1" ht="12">
      <c r="A29" s="55" t="s">
        <v>24</v>
      </c>
      <c r="B29" s="125">
        <v>179</v>
      </c>
      <c r="C29" s="57">
        <v>1</v>
      </c>
      <c r="D29" s="58">
        <f t="shared" si="0"/>
        <v>0.55865921787709494</v>
      </c>
      <c r="E29" s="57">
        <v>38</v>
      </c>
      <c r="F29" s="58">
        <f t="shared" si="1"/>
        <v>21.229050279329609</v>
      </c>
      <c r="G29" s="57">
        <v>71</v>
      </c>
      <c r="H29" s="58">
        <f t="shared" si="2"/>
        <v>39.66480446927374</v>
      </c>
      <c r="I29" s="57">
        <v>40</v>
      </c>
      <c r="J29" s="58">
        <f t="shared" si="3"/>
        <v>22.346368715083798</v>
      </c>
      <c r="K29" s="57">
        <v>5</v>
      </c>
      <c r="L29" s="58">
        <f t="shared" si="4"/>
        <v>2.7932960893854748</v>
      </c>
      <c r="M29" s="57">
        <v>1</v>
      </c>
      <c r="N29" s="58">
        <f t="shared" si="5"/>
        <v>0.55865921787709494</v>
      </c>
      <c r="O29" s="57">
        <v>13</v>
      </c>
      <c r="P29" s="58">
        <f t="shared" si="6"/>
        <v>7.2625698324022343</v>
      </c>
      <c r="Q29" s="57">
        <f t="shared" si="8"/>
        <v>10</v>
      </c>
      <c r="R29" s="58">
        <f t="shared" si="7"/>
        <v>5.5865921787709496</v>
      </c>
    </row>
    <row r="30" spans="1:18" s="3" customFormat="1" ht="12">
      <c r="A30" s="55" t="s">
        <v>19</v>
      </c>
      <c r="B30" s="125">
        <v>375</v>
      </c>
      <c r="C30" s="57">
        <v>1</v>
      </c>
      <c r="D30" s="58">
        <f t="shared" si="0"/>
        <v>0.26666666666666666</v>
      </c>
      <c r="E30" s="57">
        <v>79</v>
      </c>
      <c r="F30" s="58">
        <f t="shared" si="1"/>
        <v>21.066666666666666</v>
      </c>
      <c r="G30" s="57">
        <v>157</v>
      </c>
      <c r="H30" s="58">
        <f t="shared" si="2"/>
        <v>41.866666666666667</v>
      </c>
      <c r="I30" s="57">
        <v>100</v>
      </c>
      <c r="J30" s="58">
        <f t="shared" si="3"/>
        <v>26.666666666666668</v>
      </c>
      <c r="K30" s="57">
        <v>5</v>
      </c>
      <c r="L30" s="58">
        <f t="shared" si="4"/>
        <v>1.3333333333333333</v>
      </c>
      <c r="M30" s="57">
        <v>3</v>
      </c>
      <c r="N30" s="58">
        <f t="shared" si="5"/>
        <v>0.8</v>
      </c>
      <c r="O30" s="57">
        <v>24</v>
      </c>
      <c r="P30" s="58">
        <f t="shared" si="6"/>
        <v>6.4</v>
      </c>
      <c r="Q30" s="57">
        <f t="shared" si="8"/>
        <v>6</v>
      </c>
      <c r="R30" s="58">
        <f t="shared" si="7"/>
        <v>1.6</v>
      </c>
    </row>
    <row r="31" spans="1:18" s="3" customFormat="1" ht="12">
      <c r="A31" s="55" t="s">
        <v>32</v>
      </c>
      <c r="B31" s="125">
        <v>712</v>
      </c>
      <c r="C31" s="57">
        <v>3</v>
      </c>
      <c r="D31" s="58">
        <f t="shared" si="0"/>
        <v>0.42134831460674155</v>
      </c>
      <c r="E31" s="57">
        <v>107</v>
      </c>
      <c r="F31" s="58">
        <f t="shared" si="1"/>
        <v>15.02808988764045</v>
      </c>
      <c r="G31" s="57">
        <v>261</v>
      </c>
      <c r="H31" s="58">
        <f t="shared" si="2"/>
        <v>36.657303370786515</v>
      </c>
      <c r="I31" s="57">
        <v>193</v>
      </c>
      <c r="J31" s="58">
        <f t="shared" si="3"/>
        <v>27.106741573033709</v>
      </c>
      <c r="K31" s="57">
        <v>19</v>
      </c>
      <c r="L31" s="58">
        <f t="shared" si="4"/>
        <v>2.6685393258426968</v>
      </c>
      <c r="M31" s="57">
        <v>6</v>
      </c>
      <c r="N31" s="58">
        <f t="shared" si="5"/>
        <v>0.84269662921348309</v>
      </c>
      <c r="O31" s="57">
        <v>63</v>
      </c>
      <c r="P31" s="58">
        <f t="shared" si="6"/>
        <v>8.8483146067415728</v>
      </c>
      <c r="Q31" s="57">
        <f t="shared" si="8"/>
        <v>60</v>
      </c>
      <c r="R31" s="58">
        <f t="shared" si="7"/>
        <v>8.4269662921348321</v>
      </c>
    </row>
    <row r="32" spans="1:18" s="3" customFormat="1" ht="12">
      <c r="A32" s="55" t="s">
        <v>20</v>
      </c>
      <c r="B32" s="125">
        <v>744</v>
      </c>
      <c r="C32" s="57">
        <v>1</v>
      </c>
      <c r="D32" s="58">
        <f t="shared" si="0"/>
        <v>0.13440860215053763</v>
      </c>
      <c r="E32" s="57">
        <v>128</v>
      </c>
      <c r="F32" s="58">
        <f t="shared" si="1"/>
        <v>17.204301075268816</v>
      </c>
      <c r="G32" s="57">
        <v>275</v>
      </c>
      <c r="H32" s="58">
        <f t="shared" si="2"/>
        <v>36.962365591397848</v>
      </c>
      <c r="I32" s="57">
        <v>203</v>
      </c>
      <c r="J32" s="58">
        <f t="shared" si="3"/>
        <v>27.28494623655914</v>
      </c>
      <c r="K32" s="57">
        <v>22</v>
      </c>
      <c r="L32" s="58">
        <f t="shared" si="4"/>
        <v>2.956989247311828</v>
      </c>
      <c r="M32" s="57">
        <v>3</v>
      </c>
      <c r="N32" s="58">
        <f t="shared" si="5"/>
        <v>0.40322580645161288</v>
      </c>
      <c r="O32" s="57">
        <v>61</v>
      </c>
      <c r="P32" s="58">
        <f t="shared" si="6"/>
        <v>8.198924731182796</v>
      </c>
      <c r="Q32" s="57">
        <f t="shared" si="8"/>
        <v>51</v>
      </c>
      <c r="R32" s="58">
        <f t="shared" si="7"/>
        <v>6.854838709677419</v>
      </c>
    </row>
    <row r="33" spans="1:18" s="3" customFormat="1" ht="12">
      <c r="A33" s="55" t="s">
        <v>22</v>
      </c>
      <c r="B33" s="125">
        <v>237</v>
      </c>
      <c r="C33" s="57">
        <v>2</v>
      </c>
      <c r="D33" s="58">
        <f t="shared" si="0"/>
        <v>0.84388185654008441</v>
      </c>
      <c r="E33" s="57">
        <v>43</v>
      </c>
      <c r="F33" s="58">
        <f t="shared" si="1"/>
        <v>18.143459915611814</v>
      </c>
      <c r="G33" s="57">
        <v>106</v>
      </c>
      <c r="H33" s="58">
        <f t="shared" si="2"/>
        <v>44.725738396624472</v>
      </c>
      <c r="I33" s="57">
        <v>53</v>
      </c>
      <c r="J33" s="58">
        <f t="shared" si="3"/>
        <v>22.362869198312236</v>
      </c>
      <c r="K33" s="57">
        <v>6</v>
      </c>
      <c r="L33" s="58">
        <f t="shared" si="4"/>
        <v>2.5316455696202533</v>
      </c>
      <c r="M33" s="57">
        <v>3</v>
      </c>
      <c r="N33" s="58">
        <f t="shared" si="5"/>
        <v>1.2658227848101267</v>
      </c>
      <c r="O33" s="57">
        <v>16</v>
      </c>
      <c r="P33" s="58">
        <f t="shared" si="6"/>
        <v>6.7510548523206753</v>
      </c>
      <c r="Q33" s="57">
        <f t="shared" si="8"/>
        <v>8</v>
      </c>
      <c r="R33" s="58">
        <f t="shared" si="7"/>
        <v>3.3755274261603376</v>
      </c>
    </row>
    <row r="34" spans="1:18" s="3" customFormat="1" ht="12">
      <c r="A34" s="55" t="s">
        <v>23</v>
      </c>
      <c r="B34" s="125">
        <v>138</v>
      </c>
      <c r="C34" s="57">
        <v>0</v>
      </c>
      <c r="D34" s="58">
        <f t="shared" si="0"/>
        <v>0</v>
      </c>
      <c r="E34" s="57">
        <v>27</v>
      </c>
      <c r="F34" s="58">
        <f t="shared" si="1"/>
        <v>19.565217391304348</v>
      </c>
      <c r="G34" s="57">
        <v>45</v>
      </c>
      <c r="H34" s="58">
        <f t="shared" si="2"/>
        <v>32.608695652173914</v>
      </c>
      <c r="I34" s="57">
        <v>37</v>
      </c>
      <c r="J34" s="58">
        <f t="shared" si="3"/>
        <v>26.811594202898551</v>
      </c>
      <c r="K34" s="57">
        <v>3</v>
      </c>
      <c r="L34" s="58">
        <f t="shared" si="4"/>
        <v>2.1739130434782608</v>
      </c>
      <c r="M34" s="57">
        <v>2</v>
      </c>
      <c r="N34" s="58">
        <f t="shared" si="5"/>
        <v>1.4492753623188406</v>
      </c>
      <c r="O34" s="57">
        <v>11</v>
      </c>
      <c r="P34" s="58">
        <f t="shared" si="6"/>
        <v>7.9710144927536231</v>
      </c>
      <c r="Q34" s="57">
        <f t="shared" si="8"/>
        <v>13</v>
      </c>
      <c r="R34" s="58">
        <f t="shared" si="7"/>
        <v>9.420289855072463</v>
      </c>
    </row>
    <row r="35" spans="1:18" s="3" customFormat="1" ht="12">
      <c r="A35" s="55" t="s">
        <v>21</v>
      </c>
      <c r="B35" s="125">
        <v>184</v>
      </c>
      <c r="C35" s="57">
        <v>0</v>
      </c>
      <c r="D35" s="58">
        <f t="shared" si="0"/>
        <v>0</v>
      </c>
      <c r="E35" s="57">
        <v>25</v>
      </c>
      <c r="F35" s="58">
        <f t="shared" si="1"/>
        <v>13.586956521739131</v>
      </c>
      <c r="G35" s="57">
        <v>81</v>
      </c>
      <c r="H35" s="58">
        <f t="shared" si="2"/>
        <v>44.021739130434781</v>
      </c>
      <c r="I35" s="57">
        <v>51</v>
      </c>
      <c r="J35" s="58">
        <f t="shared" si="3"/>
        <v>27.717391304347824</v>
      </c>
      <c r="K35" s="57">
        <v>7</v>
      </c>
      <c r="L35" s="58">
        <f t="shared" si="4"/>
        <v>3.8043478260869565</v>
      </c>
      <c r="M35" s="57">
        <v>3</v>
      </c>
      <c r="N35" s="58">
        <f t="shared" si="5"/>
        <v>1.6304347826086956</v>
      </c>
      <c r="O35" s="57">
        <v>10</v>
      </c>
      <c r="P35" s="58">
        <f t="shared" si="6"/>
        <v>5.4347826086956523</v>
      </c>
      <c r="Q35" s="57">
        <f t="shared" si="8"/>
        <v>7</v>
      </c>
      <c r="R35" s="58">
        <f t="shared" si="7"/>
        <v>3.8043478260869565</v>
      </c>
    </row>
    <row r="36" spans="1:18" s="3" customFormat="1" ht="12">
      <c r="A36" s="37" t="s">
        <v>46</v>
      </c>
      <c r="B36" s="127">
        <f>SUM(B4:B35)</f>
        <v>18595</v>
      </c>
      <c r="C36" s="127">
        <f>SUM(C4:C35)</f>
        <v>67</v>
      </c>
      <c r="D36" s="128">
        <f t="shared" si="0"/>
        <v>0.36031191180424843</v>
      </c>
      <c r="E36" s="127">
        <f>SUM(E4:E35)</f>
        <v>3506</v>
      </c>
      <c r="F36" s="128">
        <f t="shared" si="1"/>
        <v>18.854530787846194</v>
      </c>
      <c r="G36" s="127">
        <f>SUM(G4:G35)</f>
        <v>6867</v>
      </c>
      <c r="H36" s="128">
        <f t="shared" si="2"/>
        <v>36.929282065071256</v>
      </c>
      <c r="I36" s="127">
        <f>SUM(I4:I35)</f>
        <v>4874</v>
      </c>
      <c r="J36" s="129">
        <f t="shared" si="3"/>
        <v>26.211347136326971</v>
      </c>
      <c r="K36" s="127">
        <f>SUM(K4:K35)</f>
        <v>405</v>
      </c>
      <c r="L36" s="129">
        <f t="shared" si="4"/>
        <v>2.1780048400107557</v>
      </c>
      <c r="M36" s="127">
        <f>SUM(M4:M35)</f>
        <v>185</v>
      </c>
      <c r="N36" s="129">
        <f t="shared" si="5"/>
        <v>0.9948910997579995</v>
      </c>
      <c r="O36" s="127">
        <f>SUM(O4:O35)</f>
        <v>1727</v>
      </c>
      <c r="P36" s="129">
        <f t="shared" si="6"/>
        <v>9.287442860984136</v>
      </c>
      <c r="Q36" s="127">
        <f>SUM(Q4:Q35)</f>
        <v>952</v>
      </c>
      <c r="R36" s="129">
        <f t="shared" si="7"/>
        <v>5.1196558214573811</v>
      </c>
    </row>
    <row r="37" spans="1:18">
      <c r="C37" s="8"/>
    </row>
    <row r="38" spans="1:18" ht="37.950000000000003" customHeight="1"/>
    <row r="42" spans="1:18" ht="30.6" customHeight="1"/>
  </sheetData>
  <mergeCells count="10">
    <mergeCell ref="K2:L2"/>
    <mergeCell ref="M2:N2"/>
    <mergeCell ref="O2:P2"/>
    <mergeCell ref="Q2:R2"/>
    <mergeCell ref="A2:A3"/>
    <mergeCell ref="B2:B3"/>
    <mergeCell ref="C2:D2"/>
    <mergeCell ref="E2:F2"/>
    <mergeCell ref="G2:H2"/>
    <mergeCell ref="I2:J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&amp;L&amp;G&amp;RSCLLD 2014-2020</oddHeader>
    <oddFooter>&amp;L&amp;G&amp;C&amp;G&amp;R&amp;G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L36"/>
  <sheetViews>
    <sheetView view="pageLayout" zoomScaleNormal="100" workbookViewId="0">
      <selection activeCell="N6" sqref="N6"/>
    </sheetView>
  </sheetViews>
  <sheetFormatPr defaultRowHeight="14.4"/>
  <cols>
    <col min="1" max="1" width="14" customWidth="1"/>
    <col min="2" max="2" width="11.33203125" customWidth="1"/>
  </cols>
  <sheetData>
    <row r="1" spans="1:12">
      <c r="A1" s="53" t="s">
        <v>247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4.4" customHeight="1">
      <c r="A2" s="161" t="s">
        <v>34</v>
      </c>
      <c r="B2" s="160" t="s">
        <v>52</v>
      </c>
      <c r="C2" s="160" t="s">
        <v>53</v>
      </c>
      <c r="D2" s="160"/>
      <c r="E2" s="158" t="s">
        <v>54</v>
      </c>
      <c r="F2" s="159"/>
      <c r="G2" s="158" t="s">
        <v>55</v>
      </c>
      <c r="H2" s="159"/>
      <c r="I2" s="158" t="s">
        <v>56</v>
      </c>
      <c r="J2" s="159"/>
      <c r="K2" s="158" t="s">
        <v>45</v>
      </c>
      <c r="L2" s="159"/>
    </row>
    <row r="3" spans="1:12" ht="22.2" customHeight="1">
      <c r="A3" s="161"/>
      <c r="B3" s="160"/>
      <c r="C3" s="54" t="s">
        <v>50</v>
      </c>
      <c r="D3" s="54" t="s">
        <v>51</v>
      </c>
      <c r="E3" s="54" t="s">
        <v>50</v>
      </c>
      <c r="F3" s="54" t="s">
        <v>51</v>
      </c>
      <c r="G3" s="54" t="s">
        <v>50</v>
      </c>
      <c r="H3" s="54" t="s">
        <v>51</v>
      </c>
      <c r="I3" s="54" t="s">
        <v>50</v>
      </c>
      <c r="J3" s="54" t="s">
        <v>51</v>
      </c>
      <c r="K3" s="54" t="s">
        <v>50</v>
      </c>
      <c r="L3" s="54" t="s">
        <v>51</v>
      </c>
    </row>
    <row r="4" spans="1:12">
      <c r="A4" s="55" t="s">
        <v>26</v>
      </c>
      <c r="B4" s="125">
        <v>338</v>
      </c>
      <c r="C4" s="57">
        <v>124</v>
      </c>
      <c r="D4" s="58">
        <f>C4*100/B4</f>
        <v>36.68639053254438</v>
      </c>
      <c r="E4" s="57">
        <v>163</v>
      </c>
      <c r="F4" s="58">
        <f>E4*100/B4</f>
        <v>48.22485207100592</v>
      </c>
      <c r="G4" s="57">
        <v>25</v>
      </c>
      <c r="H4" s="58">
        <f>G4*100/B4</f>
        <v>7.3964497041420119</v>
      </c>
      <c r="I4" s="57">
        <v>26</v>
      </c>
      <c r="J4" s="58">
        <f>I4*100/B4</f>
        <v>7.6923076923076925</v>
      </c>
      <c r="K4" s="57">
        <f>B4-(C4+E4+G4+I4)</f>
        <v>0</v>
      </c>
      <c r="L4" s="58">
        <f t="shared" ref="L4:L36" si="0">K4*100/B4</f>
        <v>0</v>
      </c>
    </row>
    <row r="5" spans="1:12">
      <c r="A5" s="55" t="s">
        <v>1</v>
      </c>
      <c r="B5" s="126">
        <v>343</v>
      </c>
      <c r="C5" s="61">
        <v>126</v>
      </c>
      <c r="D5" s="58">
        <f t="shared" ref="D5:D36" si="1">C5*100/B5</f>
        <v>36.734693877551024</v>
      </c>
      <c r="E5" s="61">
        <v>176</v>
      </c>
      <c r="F5" s="58">
        <f t="shared" ref="F5:F36" si="2">E5*100/B5</f>
        <v>51.311953352769677</v>
      </c>
      <c r="G5" s="61">
        <v>18</v>
      </c>
      <c r="H5" s="58">
        <f t="shared" ref="H5:H36" si="3">G5*100/B5</f>
        <v>5.2478134110787176</v>
      </c>
      <c r="I5" s="61">
        <v>23</v>
      </c>
      <c r="J5" s="58">
        <f t="shared" ref="J5:J36" si="4">I5*100/B5</f>
        <v>6.7055393586005829</v>
      </c>
      <c r="K5" s="61">
        <f t="shared" ref="K5:K36" si="5">B5-(C5+E5+G5+I5)</f>
        <v>0</v>
      </c>
      <c r="L5" s="58">
        <f t="shared" si="0"/>
        <v>0</v>
      </c>
    </row>
    <row r="6" spans="1:12">
      <c r="A6" s="55" t="s">
        <v>28</v>
      </c>
      <c r="B6" s="125">
        <v>265</v>
      </c>
      <c r="C6" s="57">
        <v>96</v>
      </c>
      <c r="D6" s="58">
        <f t="shared" si="1"/>
        <v>36.226415094339622</v>
      </c>
      <c r="E6" s="57">
        <v>121</v>
      </c>
      <c r="F6" s="58">
        <f t="shared" si="2"/>
        <v>45.660377358490564</v>
      </c>
      <c r="G6" s="57">
        <v>16</v>
      </c>
      <c r="H6" s="58">
        <f t="shared" si="3"/>
        <v>6.0377358490566042</v>
      </c>
      <c r="I6" s="57">
        <v>32</v>
      </c>
      <c r="J6" s="58">
        <f t="shared" si="4"/>
        <v>12.075471698113208</v>
      </c>
      <c r="K6" s="57">
        <f t="shared" si="5"/>
        <v>0</v>
      </c>
      <c r="L6" s="58">
        <f t="shared" si="0"/>
        <v>0</v>
      </c>
    </row>
    <row r="7" spans="1:12">
      <c r="A7" s="55" t="s">
        <v>2</v>
      </c>
      <c r="B7" s="126">
        <v>1153</v>
      </c>
      <c r="C7" s="61">
        <v>451</v>
      </c>
      <c r="D7" s="58">
        <f t="shared" si="1"/>
        <v>39.115351257588898</v>
      </c>
      <c r="E7" s="61">
        <v>548</v>
      </c>
      <c r="F7" s="58">
        <f t="shared" si="2"/>
        <v>47.528187337380743</v>
      </c>
      <c r="G7" s="61">
        <v>79</v>
      </c>
      <c r="H7" s="58">
        <f t="shared" si="3"/>
        <v>6.8516912402428449</v>
      </c>
      <c r="I7" s="61">
        <v>75</v>
      </c>
      <c r="J7" s="58">
        <f t="shared" si="4"/>
        <v>6.5047701647875105</v>
      </c>
      <c r="K7" s="61">
        <f t="shared" si="5"/>
        <v>0</v>
      </c>
      <c r="L7" s="58">
        <f t="shared" si="0"/>
        <v>0</v>
      </c>
    </row>
    <row r="8" spans="1:12">
      <c r="A8" s="55" t="s">
        <v>27</v>
      </c>
      <c r="B8" s="125">
        <v>161</v>
      </c>
      <c r="C8" s="57">
        <v>56</v>
      </c>
      <c r="D8" s="58">
        <f t="shared" si="1"/>
        <v>34.782608695652172</v>
      </c>
      <c r="E8" s="57">
        <v>87</v>
      </c>
      <c r="F8" s="58">
        <f t="shared" si="2"/>
        <v>54.037267080745345</v>
      </c>
      <c r="G8" s="57">
        <v>9</v>
      </c>
      <c r="H8" s="58">
        <f t="shared" si="3"/>
        <v>5.5900621118012426</v>
      </c>
      <c r="I8" s="57">
        <v>9</v>
      </c>
      <c r="J8" s="58">
        <f t="shared" si="4"/>
        <v>5.5900621118012426</v>
      </c>
      <c r="K8" s="57">
        <f t="shared" si="5"/>
        <v>0</v>
      </c>
      <c r="L8" s="58">
        <f t="shared" si="0"/>
        <v>0</v>
      </c>
    </row>
    <row r="9" spans="1:12">
      <c r="A9" s="55" t="s">
        <v>29</v>
      </c>
      <c r="B9" s="125">
        <v>209</v>
      </c>
      <c r="C9" s="57">
        <v>69</v>
      </c>
      <c r="D9" s="58">
        <f t="shared" si="1"/>
        <v>33.014354066985646</v>
      </c>
      <c r="E9" s="57">
        <v>98</v>
      </c>
      <c r="F9" s="58">
        <f t="shared" si="2"/>
        <v>46.889952153110045</v>
      </c>
      <c r="G9" s="57">
        <v>15</v>
      </c>
      <c r="H9" s="58">
        <f t="shared" si="3"/>
        <v>7.1770334928229662</v>
      </c>
      <c r="I9" s="57">
        <v>27</v>
      </c>
      <c r="J9" s="58">
        <f t="shared" si="4"/>
        <v>12.918660287081339</v>
      </c>
      <c r="K9" s="57">
        <f t="shared" si="5"/>
        <v>0</v>
      </c>
      <c r="L9" s="58">
        <f t="shared" si="0"/>
        <v>0</v>
      </c>
    </row>
    <row r="10" spans="1:12">
      <c r="A10" s="55" t="s">
        <v>30</v>
      </c>
      <c r="B10" s="125">
        <v>223</v>
      </c>
      <c r="C10" s="57">
        <v>95</v>
      </c>
      <c r="D10" s="58">
        <f t="shared" si="1"/>
        <v>42.600896860986545</v>
      </c>
      <c r="E10" s="57">
        <v>98</v>
      </c>
      <c r="F10" s="58">
        <f t="shared" si="2"/>
        <v>43.946188340807176</v>
      </c>
      <c r="G10" s="57">
        <v>12</v>
      </c>
      <c r="H10" s="58">
        <f t="shared" si="3"/>
        <v>5.3811659192825116</v>
      </c>
      <c r="I10" s="57">
        <v>18</v>
      </c>
      <c r="J10" s="58">
        <f t="shared" si="4"/>
        <v>8.071748878923767</v>
      </c>
      <c r="K10" s="57">
        <f t="shared" si="5"/>
        <v>0</v>
      </c>
      <c r="L10" s="58">
        <f t="shared" si="0"/>
        <v>0</v>
      </c>
    </row>
    <row r="11" spans="1:12">
      <c r="A11" s="55" t="s">
        <v>3</v>
      </c>
      <c r="B11" s="125">
        <v>271</v>
      </c>
      <c r="C11" s="57">
        <v>107</v>
      </c>
      <c r="D11" s="58">
        <f t="shared" si="1"/>
        <v>39.483394833948338</v>
      </c>
      <c r="E11" s="57">
        <v>135</v>
      </c>
      <c r="F11" s="58">
        <f t="shared" si="2"/>
        <v>49.815498154981547</v>
      </c>
      <c r="G11" s="57">
        <v>17</v>
      </c>
      <c r="H11" s="58">
        <f t="shared" si="3"/>
        <v>6.2730627306273066</v>
      </c>
      <c r="I11" s="57">
        <v>12</v>
      </c>
      <c r="J11" s="58">
        <f t="shared" si="4"/>
        <v>4.4280442804428048</v>
      </c>
      <c r="K11" s="57">
        <f t="shared" si="5"/>
        <v>0</v>
      </c>
      <c r="L11" s="58">
        <f t="shared" si="0"/>
        <v>0</v>
      </c>
    </row>
    <row r="12" spans="1:12">
      <c r="A12" s="55" t="s">
        <v>25</v>
      </c>
      <c r="B12" s="125">
        <v>642</v>
      </c>
      <c r="C12" s="57">
        <v>253</v>
      </c>
      <c r="D12" s="58">
        <f t="shared" si="1"/>
        <v>39.40809968847352</v>
      </c>
      <c r="E12" s="57">
        <v>288</v>
      </c>
      <c r="F12" s="58">
        <f t="shared" si="2"/>
        <v>44.859813084112147</v>
      </c>
      <c r="G12" s="57">
        <v>45</v>
      </c>
      <c r="H12" s="58">
        <f t="shared" si="3"/>
        <v>7.009345794392523</v>
      </c>
      <c r="I12" s="57">
        <v>56</v>
      </c>
      <c r="J12" s="58">
        <f t="shared" si="4"/>
        <v>8.722741433021806</v>
      </c>
      <c r="K12" s="57">
        <f t="shared" si="5"/>
        <v>0</v>
      </c>
      <c r="L12" s="58">
        <f t="shared" si="0"/>
        <v>0</v>
      </c>
    </row>
    <row r="13" spans="1:12">
      <c r="A13" s="55" t="s">
        <v>31</v>
      </c>
      <c r="B13" s="125">
        <v>149</v>
      </c>
      <c r="C13" s="57">
        <v>55</v>
      </c>
      <c r="D13" s="58">
        <f t="shared" si="1"/>
        <v>36.912751677852349</v>
      </c>
      <c r="E13" s="57">
        <v>66</v>
      </c>
      <c r="F13" s="58">
        <f t="shared" si="2"/>
        <v>44.29530201342282</v>
      </c>
      <c r="G13" s="57">
        <v>14</v>
      </c>
      <c r="H13" s="58">
        <f t="shared" si="3"/>
        <v>9.3959731543624159</v>
      </c>
      <c r="I13" s="57">
        <v>14</v>
      </c>
      <c r="J13" s="58">
        <f t="shared" si="4"/>
        <v>9.3959731543624159</v>
      </c>
      <c r="K13" s="57">
        <f t="shared" si="5"/>
        <v>0</v>
      </c>
      <c r="L13" s="58">
        <f t="shared" si="0"/>
        <v>0</v>
      </c>
    </row>
    <row r="14" spans="1:12">
      <c r="A14" s="55" t="s">
        <v>4</v>
      </c>
      <c r="B14" s="125">
        <v>192</v>
      </c>
      <c r="C14" s="57">
        <v>67</v>
      </c>
      <c r="D14" s="58">
        <f t="shared" si="1"/>
        <v>34.895833333333336</v>
      </c>
      <c r="E14" s="57">
        <v>91</v>
      </c>
      <c r="F14" s="58">
        <f t="shared" si="2"/>
        <v>47.395833333333336</v>
      </c>
      <c r="G14" s="57">
        <v>15</v>
      </c>
      <c r="H14" s="58">
        <f t="shared" si="3"/>
        <v>7.8125</v>
      </c>
      <c r="I14" s="57">
        <v>19</v>
      </c>
      <c r="J14" s="58">
        <f t="shared" si="4"/>
        <v>9.8958333333333339</v>
      </c>
      <c r="K14" s="57">
        <f t="shared" si="5"/>
        <v>0</v>
      </c>
      <c r="L14" s="58">
        <f t="shared" si="0"/>
        <v>0</v>
      </c>
    </row>
    <row r="15" spans="1:12">
      <c r="A15" s="55" t="s">
        <v>35</v>
      </c>
      <c r="B15" s="125">
        <v>516</v>
      </c>
      <c r="C15" s="57">
        <v>196</v>
      </c>
      <c r="D15" s="58">
        <f t="shared" si="1"/>
        <v>37.984496124031011</v>
      </c>
      <c r="E15" s="57">
        <v>256</v>
      </c>
      <c r="F15" s="58">
        <f t="shared" si="2"/>
        <v>49.612403100775197</v>
      </c>
      <c r="G15" s="57">
        <v>24</v>
      </c>
      <c r="H15" s="58">
        <f t="shared" si="3"/>
        <v>4.6511627906976747</v>
      </c>
      <c r="I15" s="57">
        <v>40</v>
      </c>
      <c r="J15" s="58">
        <f t="shared" si="4"/>
        <v>7.7519379844961236</v>
      </c>
      <c r="K15" s="57">
        <f t="shared" si="5"/>
        <v>0</v>
      </c>
      <c r="L15" s="58">
        <f t="shared" si="0"/>
        <v>0</v>
      </c>
    </row>
    <row r="16" spans="1:12">
      <c r="A16" s="55" t="s">
        <v>6</v>
      </c>
      <c r="B16" s="125">
        <v>306</v>
      </c>
      <c r="C16" s="57">
        <v>112</v>
      </c>
      <c r="D16" s="58">
        <f t="shared" si="1"/>
        <v>36.601307189542482</v>
      </c>
      <c r="E16" s="57">
        <v>158</v>
      </c>
      <c r="F16" s="58">
        <f t="shared" si="2"/>
        <v>51.633986928104576</v>
      </c>
      <c r="G16" s="57">
        <v>12</v>
      </c>
      <c r="H16" s="58">
        <f t="shared" si="3"/>
        <v>3.9215686274509802</v>
      </c>
      <c r="I16" s="57">
        <v>22</v>
      </c>
      <c r="J16" s="58">
        <f t="shared" si="4"/>
        <v>7.1895424836601309</v>
      </c>
      <c r="K16" s="57">
        <f t="shared" si="5"/>
        <v>2</v>
      </c>
      <c r="L16" s="58">
        <f t="shared" si="0"/>
        <v>0.65359477124183007</v>
      </c>
    </row>
    <row r="17" spans="1:12">
      <c r="A17" s="55" t="s">
        <v>7</v>
      </c>
      <c r="B17" s="126">
        <v>7969</v>
      </c>
      <c r="C17" s="61">
        <v>3171</v>
      </c>
      <c r="D17" s="58">
        <f t="shared" si="1"/>
        <v>39.791692809637347</v>
      </c>
      <c r="E17" s="57">
        <v>3419</v>
      </c>
      <c r="F17" s="58">
        <f t="shared" si="2"/>
        <v>42.903752039151712</v>
      </c>
      <c r="G17" s="61">
        <v>769</v>
      </c>
      <c r="H17" s="58">
        <f t="shared" si="3"/>
        <v>9.649893336679634</v>
      </c>
      <c r="I17" s="61">
        <v>606</v>
      </c>
      <c r="J17" s="58">
        <f t="shared" si="4"/>
        <v>7.604467310829464</v>
      </c>
      <c r="K17" s="61">
        <f t="shared" si="5"/>
        <v>4</v>
      </c>
      <c r="L17" s="58">
        <f t="shared" si="0"/>
        <v>5.0194503701844646E-2</v>
      </c>
    </row>
    <row r="18" spans="1:12">
      <c r="A18" s="55" t="s">
        <v>8</v>
      </c>
      <c r="B18" s="125">
        <v>125</v>
      </c>
      <c r="C18" s="57">
        <v>55</v>
      </c>
      <c r="D18" s="58">
        <f t="shared" si="1"/>
        <v>44</v>
      </c>
      <c r="E18" s="61">
        <v>51</v>
      </c>
      <c r="F18" s="58">
        <f t="shared" si="2"/>
        <v>40.799999999999997</v>
      </c>
      <c r="G18" s="57">
        <v>6</v>
      </c>
      <c r="H18" s="58">
        <f t="shared" si="3"/>
        <v>4.8</v>
      </c>
      <c r="I18" s="57">
        <v>12</v>
      </c>
      <c r="J18" s="58">
        <f t="shared" si="4"/>
        <v>9.6</v>
      </c>
      <c r="K18" s="57">
        <f t="shared" si="5"/>
        <v>1</v>
      </c>
      <c r="L18" s="58">
        <f t="shared" si="0"/>
        <v>0.8</v>
      </c>
    </row>
    <row r="19" spans="1:12">
      <c r="A19" s="55" t="s">
        <v>9</v>
      </c>
      <c r="B19" s="125">
        <v>93</v>
      </c>
      <c r="C19" s="57">
        <v>32</v>
      </c>
      <c r="D19" s="58">
        <f t="shared" si="1"/>
        <v>34.408602150537632</v>
      </c>
      <c r="E19" s="57">
        <v>49</v>
      </c>
      <c r="F19" s="58">
        <f t="shared" si="2"/>
        <v>52.688172043010752</v>
      </c>
      <c r="G19" s="57">
        <v>4</v>
      </c>
      <c r="H19" s="58">
        <f t="shared" si="3"/>
        <v>4.301075268817204</v>
      </c>
      <c r="I19" s="57">
        <v>8</v>
      </c>
      <c r="J19" s="58">
        <f t="shared" si="4"/>
        <v>8.6021505376344081</v>
      </c>
      <c r="K19" s="57">
        <f t="shared" si="5"/>
        <v>0</v>
      </c>
      <c r="L19" s="58">
        <f t="shared" si="0"/>
        <v>0</v>
      </c>
    </row>
    <row r="20" spans="1:12">
      <c r="A20" s="55" t="s">
        <v>10</v>
      </c>
      <c r="B20" s="126">
        <v>1175</v>
      </c>
      <c r="C20" s="61">
        <v>466</v>
      </c>
      <c r="D20" s="58">
        <f t="shared" si="1"/>
        <v>39.659574468085104</v>
      </c>
      <c r="E20" s="57">
        <v>540</v>
      </c>
      <c r="F20" s="58">
        <f t="shared" si="2"/>
        <v>45.957446808510639</v>
      </c>
      <c r="G20" s="61">
        <v>90</v>
      </c>
      <c r="H20" s="58">
        <f t="shared" si="3"/>
        <v>7.6595744680851068</v>
      </c>
      <c r="I20" s="61">
        <v>77</v>
      </c>
      <c r="J20" s="58">
        <f t="shared" si="4"/>
        <v>6.5531914893617023</v>
      </c>
      <c r="K20" s="61">
        <f t="shared" si="5"/>
        <v>2</v>
      </c>
      <c r="L20" s="58">
        <f t="shared" si="0"/>
        <v>0.1702127659574468</v>
      </c>
    </row>
    <row r="21" spans="1:12">
      <c r="A21" s="55" t="s">
        <v>11</v>
      </c>
      <c r="B21" s="125">
        <v>723</v>
      </c>
      <c r="C21" s="57">
        <v>243</v>
      </c>
      <c r="D21" s="58">
        <f t="shared" si="1"/>
        <v>33.609958506224068</v>
      </c>
      <c r="E21" s="61">
        <v>298</v>
      </c>
      <c r="F21" s="58">
        <f t="shared" si="2"/>
        <v>41.217150760719228</v>
      </c>
      <c r="G21" s="57">
        <v>54</v>
      </c>
      <c r="H21" s="58">
        <f t="shared" si="3"/>
        <v>7.4688796680497926</v>
      </c>
      <c r="I21" s="57">
        <v>128</v>
      </c>
      <c r="J21" s="58">
        <f t="shared" si="4"/>
        <v>17.704011065006917</v>
      </c>
      <c r="K21" s="57">
        <f t="shared" si="5"/>
        <v>0</v>
      </c>
      <c r="L21" s="58">
        <f t="shared" si="0"/>
        <v>0</v>
      </c>
    </row>
    <row r="22" spans="1:12">
      <c r="A22" s="55" t="s">
        <v>12</v>
      </c>
      <c r="B22" s="125">
        <v>870</v>
      </c>
      <c r="C22" s="57">
        <v>233</v>
      </c>
      <c r="D22" s="58">
        <f t="shared" si="1"/>
        <v>26.7816091954023</v>
      </c>
      <c r="E22" s="57">
        <v>395</v>
      </c>
      <c r="F22" s="58">
        <f t="shared" si="2"/>
        <v>45.402298850574709</v>
      </c>
      <c r="G22" s="57">
        <v>82</v>
      </c>
      <c r="H22" s="58">
        <f t="shared" si="3"/>
        <v>9.4252873563218387</v>
      </c>
      <c r="I22" s="57">
        <v>69</v>
      </c>
      <c r="J22" s="58">
        <f t="shared" si="4"/>
        <v>7.931034482758621</v>
      </c>
      <c r="K22" s="57">
        <f t="shared" si="5"/>
        <v>91</v>
      </c>
      <c r="L22" s="58">
        <f t="shared" si="0"/>
        <v>10.459770114942529</v>
      </c>
    </row>
    <row r="23" spans="1:12">
      <c r="A23" s="55" t="s">
        <v>13</v>
      </c>
      <c r="B23" s="125">
        <v>192</v>
      </c>
      <c r="C23" s="57">
        <v>80</v>
      </c>
      <c r="D23" s="58">
        <f>C23*100/B23</f>
        <v>41.666666666666664</v>
      </c>
      <c r="E23" s="57">
        <v>87</v>
      </c>
      <c r="F23" s="58">
        <f t="shared" si="2"/>
        <v>45.3125</v>
      </c>
      <c r="G23" s="57">
        <v>10</v>
      </c>
      <c r="H23" s="58">
        <f t="shared" si="3"/>
        <v>5.208333333333333</v>
      </c>
      <c r="I23" s="57">
        <v>14</v>
      </c>
      <c r="J23" s="58">
        <f t="shared" si="4"/>
        <v>7.291666666666667</v>
      </c>
      <c r="K23" s="57">
        <f t="shared" si="5"/>
        <v>1</v>
      </c>
      <c r="L23" s="58">
        <f t="shared" si="0"/>
        <v>0.52083333333333337</v>
      </c>
    </row>
    <row r="24" spans="1:12">
      <c r="A24" s="55" t="s">
        <v>14</v>
      </c>
      <c r="B24" s="126">
        <v>1095</v>
      </c>
      <c r="C24" s="61">
        <v>422</v>
      </c>
      <c r="D24" s="58">
        <f t="shared" si="1"/>
        <v>38.538812785388124</v>
      </c>
      <c r="E24" s="57">
        <v>545</v>
      </c>
      <c r="F24" s="58">
        <f t="shared" si="2"/>
        <v>49.771689497716892</v>
      </c>
      <c r="G24" s="61">
        <v>53</v>
      </c>
      <c r="H24" s="58">
        <f t="shared" si="3"/>
        <v>4.8401826484018269</v>
      </c>
      <c r="I24" s="61">
        <v>75</v>
      </c>
      <c r="J24" s="58">
        <f t="shared" si="4"/>
        <v>6.8493150684931505</v>
      </c>
      <c r="K24" s="61">
        <f t="shared" si="5"/>
        <v>0</v>
      </c>
      <c r="L24" s="58">
        <f t="shared" si="0"/>
        <v>0</v>
      </c>
    </row>
    <row r="25" spans="1:12">
      <c r="A25" s="55" t="s">
        <v>15</v>
      </c>
      <c r="B25" s="125">
        <v>277</v>
      </c>
      <c r="C25" s="57">
        <v>116</v>
      </c>
      <c r="D25" s="58">
        <f t="shared" si="1"/>
        <v>41.877256317689529</v>
      </c>
      <c r="E25" s="61">
        <v>127</v>
      </c>
      <c r="F25" s="58">
        <f t="shared" si="2"/>
        <v>45.848375451263536</v>
      </c>
      <c r="G25" s="57">
        <v>16</v>
      </c>
      <c r="H25" s="58">
        <f t="shared" si="3"/>
        <v>5.7761732851985563</v>
      </c>
      <c r="I25" s="57">
        <v>18</v>
      </c>
      <c r="J25" s="58">
        <f t="shared" si="4"/>
        <v>6.4981949458483754</v>
      </c>
      <c r="K25" s="57">
        <f t="shared" si="5"/>
        <v>0</v>
      </c>
      <c r="L25" s="58">
        <f t="shared" si="0"/>
        <v>0</v>
      </c>
    </row>
    <row r="26" spans="1:12">
      <c r="A26" s="55" t="s">
        <v>17</v>
      </c>
      <c r="B26" s="125">
        <v>609</v>
      </c>
      <c r="C26" s="57">
        <v>235</v>
      </c>
      <c r="D26" s="58">
        <f t="shared" si="1"/>
        <v>38.587848932676522</v>
      </c>
      <c r="E26" s="57">
        <v>305</v>
      </c>
      <c r="F26" s="58">
        <f t="shared" si="2"/>
        <v>50.082101806239734</v>
      </c>
      <c r="G26" s="57">
        <v>31</v>
      </c>
      <c r="H26" s="58">
        <f t="shared" si="3"/>
        <v>5.0903119868637106</v>
      </c>
      <c r="I26" s="57">
        <v>36</v>
      </c>
      <c r="J26" s="58">
        <f t="shared" si="4"/>
        <v>5.9113300492610836</v>
      </c>
      <c r="K26" s="57">
        <f t="shared" si="5"/>
        <v>2</v>
      </c>
      <c r="L26" s="58">
        <f t="shared" si="0"/>
        <v>0.32840722495894908</v>
      </c>
    </row>
    <row r="27" spans="1:12">
      <c r="A27" s="55" t="s">
        <v>16</v>
      </c>
      <c r="B27" s="125">
        <v>152</v>
      </c>
      <c r="C27" s="57">
        <v>59</v>
      </c>
      <c r="D27" s="58">
        <f t="shared" si="1"/>
        <v>38.815789473684212</v>
      </c>
      <c r="E27" s="57">
        <v>66</v>
      </c>
      <c r="F27" s="58">
        <f t="shared" si="2"/>
        <v>43.421052631578945</v>
      </c>
      <c r="G27" s="57">
        <v>13</v>
      </c>
      <c r="H27" s="58">
        <f t="shared" si="3"/>
        <v>8.5526315789473681</v>
      </c>
      <c r="I27" s="57">
        <v>14</v>
      </c>
      <c r="J27" s="58">
        <f t="shared" si="4"/>
        <v>9.2105263157894743</v>
      </c>
      <c r="K27" s="57">
        <f t="shared" si="5"/>
        <v>0</v>
      </c>
      <c r="L27" s="58">
        <f t="shared" si="0"/>
        <v>0</v>
      </c>
    </row>
    <row r="28" spans="1:12">
      <c r="A28" s="55" t="s">
        <v>18</v>
      </c>
      <c r="B28" s="125">
        <v>309</v>
      </c>
      <c r="C28" s="57">
        <v>103</v>
      </c>
      <c r="D28" s="58">
        <f t="shared" si="1"/>
        <v>33.333333333333336</v>
      </c>
      <c r="E28" s="57">
        <v>164</v>
      </c>
      <c r="F28" s="58">
        <f t="shared" si="2"/>
        <v>53.074433656957929</v>
      </c>
      <c r="G28" s="57">
        <v>19</v>
      </c>
      <c r="H28" s="58">
        <f t="shared" si="3"/>
        <v>6.1488673139158578</v>
      </c>
      <c r="I28" s="57">
        <v>23</v>
      </c>
      <c r="J28" s="58">
        <f t="shared" si="4"/>
        <v>7.4433656957928802</v>
      </c>
      <c r="K28" s="57">
        <f t="shared" si="5"/>
        <v>0</v>
      </c>
      <c r="L28" s="58">
        <f t="shared" si="0"/>
        <v>0</v>
      </c>
    </row>
    <row r="29" spans="1:12">
      <c r="A29" s="55" t="s">
        <v>24</v>
      </c>
      <c r="B29" s="125">
        <v>199</v>
      </c>
      <c r="C29" s="57">
        <v>80</v>
      </c>
      <c r="D29" s="58">
        <f t="shared" si="1"/>
        <v>40.201005025125632</v>
      </c>
      <c r="E29" s="57">
        <v>82</v>
      </c>
      <c r="F29" s="58">
        <f t="shared" si="2"/>
        <v>41.206030150753769</v>
      </c>
      <c r="G29" s="57">
        <v>13</v>
      </c>
      <c r="H29" s="58">
        <f t="shared" si="3"/>
        <v>6.5326633165829149</v>
      </c>
      <c r="I29" s="57">
        <v>24</v>
      </c>
      <c r="J29" s="58">
        <f t="shared" si="4"/>
        <v>12.060301507537689</v>
      </c>
      <c r="K29" s="57">
        <f t="shared" si="5"/>
        <v>0</v>
      </c>
      <c r="L29" s="58">
        <f t="shared" si="0"/>
        <v>0</v>
      </c>
    </row>
    <row r="30" spans="1:12">
      <c r="A30" s="55" t="s">
        <v>19</v>
      </c>
      <c r="B30" s="125">
        <v>430</v>
      </c>
      <c r="C30" s="57">
        <v>153</v>
      </c>
      <c r="D30" s="58">
        <f t="shared" si="1"/>
        <v>35.581395348837212</v>
      </c>
      <c r="E30" s="57">
        <v>223</v>
      </c>
      <c r="F30" s="58">
        <f t="shared" si="2"/>
        <v>51.860465116279073</v>
      </c>
      <c r="G30" s="57">
        <v>20</v>
      </c>
      <c r="H30" s="58">
        <f t="shared" si="3"/>
        <v>4.6511627906976747</v>
      </c>
      <c r="I30" s="57">
        <v>34</v>
      </c>
      <c r="J30" s="58">
        <f t="shared" si="4"/>
        <v>7.9069767441860463</v>
      </c>
      <c r="K30" s="57">
        <f t="shared" si="5"/>
        <v>0</v>
      </c>
      <c r="L30" s="58">
        <f t="shared" si="0"/>
        <v>0</v>
      </c>
    </row>
    <row r="31" spans="1:12">
      <c r="A31" s="55" t="s">
        <v>32</v>
      </c>
      <c r="B31" s="125">
        <v>811</v>
      </c>
      <c r="C31" s="57">
        <v>318</v>
      </c>
      <c r="D31" s="58">
        <f t="shared" si="1"/>
        <v>39.210850801479651</v>
      </c>
      <c r="E31" s="57">
        <v>345</v>
      </c>
      <c r="F31" s="58">
        <f t="shared" si="2"/>
        <v>42.540073982737361</v>
      </c>
      <c r="G31" s="57">
        <v>79</v>
      </c>
      <c r="H31" s="58">
        <f t="shared" si="3"/>
        <v>9.7410604192355112</v>
      </c>
      <c r="I31" s="57">
        <v>69</v>
      </c>
      <c r="J31" s="58">
        <f t="shared" si="4"/>
        <v>8.5080147965474726</v>
      </c>
      <c r="K31" s="57">
        <f>B31-(C31+E31+G31+I31)</f>
        <v>0</v>
      </c>
      <c r="L31" s="58">
        <f t="shared" si="0"/>
        <v>0</v>
      </c>
    </row>
    <row r="32" spans="1:12">
      <c r="A32" s="55" t="s">
        <v>20</v>
      </c>
      <c r="B32" s="125">
        <v>839</v>
      </c>
      <c r="C32" s="57">
        <v>332</v>
      </c>
      <c r="D32" s="58">
        <f t="shared" si="1"/>
        <v>39.57091775923719</v>
      </c>
      <c r="E32" s="57">
        <v>385</v>
      </c>
      <c r="F32" s="58">
        <f t="shared" si="2"/>
        <v>45.887961859356373</v>
      </c>
      <c r="G32" s="57">
        <v>53</v>
      </c>
      <c r="H32" s="58">
        <f t="shared" si="3"/>
        <v>6.3170441001191895</v>
      </c>
      <c r="I32" s="57">
        <v>68</v>
      </c>
      <c r="J32" s="58">
        <f t="shared" si="4"/>
        <v>8.104886769964244</v>
      </c>
      <c r="K32" s="57">
        <f t="shared" si="5"/>
        <v>1</v>
      </c>
      <c r="L32" s="58">
        <f t="shared" si="0"/>
        <v>0.11918951132300358</v>
      </c>
    </row>
    <row r="33" spans="1:12">
      <c r="A33" s="55" t="s">
        <v>22</v>
      </c>
      <c r="B33" s="125">
        <v>275</v>
      </c>
      <c r="C33" s="57">
        <v>117</v>
      </c>
      <c r="D33" s="58">
        <f t="shared" si="1"/>
        <v>42.545454545454547</v>
      </c>
      <c r="E33" s="57">
        <v>114</v>
      </c>
      <c r="F33" s="58">
        <f t="shared" si="2"/>
        <v>41.454545454545453</v>
      </c>
      <c r="G33" s="57">
        <v>22</v>
      </c>
      <c r="H33" s="58">
        <f t="shared" si="3"/>
        <v>8</v>
      </c>
      <c r="I33" s="57">
        <v>22</v>
      </c>
      <c r="J33" s="58">
        <f t="shared" si="4"/>
        <v>8</v>
      </c>
      <c r="K33" s="57">
        <f t="shared" si="5"/>
        <v>0</v>
      </c>
      <c r="L33" s="58">
        <f t="shared" si="0"/>
        <v>0</v>
      </c>
    </row>
    <row r="34" spans="1:12">
      <c r="A34" s="55" t="s">
        <v>23</v>
      </c>
      <c r="B34" s="125">
        <v>158</v>
      </c>
      <c r="C34" s="57">
        <v>58</v>
      </c>
      <c r="D34" s="58">
        <f t="shared" si="1"/>
        <v>36.708860759493668</v>
      </c>
      <c r="E34" s="57">
        <v>74</v>
      </c>
      <c r="F34" s="58">
        <f t="shared" si="2"/>
        <v>46.835443037974684</v>
      </c>
      <c r="G34" s="57">
        <v>14</v>
      </c>
      <c r="H34" s="58">
        <f t="shared" si="3"/>
        <v>8.8607594936708853</v>
      </c>
      <c r="I34" s="57">
        <v>12</v>
      </c>
      <c r="J34" s="58">
        <f t="shared" si="4"/>
        <v>7.5949367088607591</v>
      </c>
      <c r="K34" s="57">
        <f t="shared" si="5"/>
        <v>0</v>
      </c>
      <c r="L34" s="58">
        <f t="shared" si="0"/>
        <v>0</v>
      </c>
    </row>
    <row r="35" spans="1:12">
      <c r="A35" s="55" t="s">
        <v>21</v>
      </c>
      <c r="B35" s="130">
        <v>206</v>
      </c>
      <c r="C35" s="131">
        <v>83</v>
      </c>
      <c r="D35" s="132">
        <f t="shared" si="1"/>
        <v>40.291262135922331</v>
      </c>
      <c r="E35" s="131">
        <v>102</v>
      </c>
      <c r="F35" s="132">
        <f t="shared" si="2"/>
        <v>49.514563106796118</v>
      </c>
      <c r="G35" s="131">
        <v>11</v>
      </c>
      <c r="H35" s="132">
        <f t="shared" si="3"/>
        <v>5.3398058252427187</v>
      </c>
      <c r="I35" s="131">
        <v>10</v>
      </c>
      <c r="J35" s="132">
        <f t="shared" si="4"/>
        <v>4.8543689320388346</v>
      </c>
      <c r="K35" s="131">
        <f t="shared" si="5"/>
        <v>0</v>
      </c>
      <c r="L35" s="132">
        <f t="shared" si="0"/>
        <v>0</v>
      </c>
    </row>
    <row r="36" spans="1:12">
      <c r="A36" s="37" t="s">
        <v>46</v>
      </c>
      <c r="B36" s="127">
        <f>SUM(B4:B35)</f>
        <v>21275</v>
      </c>
      <c r="C36" s="127">
        <f>SUM(C4:C35)</f>
        <v>8163</v>
      </c>
      <c r="D36" s="128">
        <f t="shared" si="1"/>
        <v>38.368977673325496</v>
      </c>
      <c r="E36" s="127">
        <f>SUM(E4:E35)</f>
        <v>9656</v>
      </c>
      <c r="F36" s="128">
        <f t="shared" si="2"/>
        <v>45.386603995299645</v>
      </c>
      <c r="G36" s="127">
        <f>SUM(G4:G35)</f>
        <v>1660</v>
      </c>
      <c r="H36" s="128">
        <f t="shared" si="3"/>
        <v>7.8025851938895414</v>
      </c>
      <c r="I36" s="127">
        <f>SUM(I4:I35)</f>
        <v>1692</v>
      </c>
      <c r="J36" s="129">
        <f t="shared" si="4"/>
        <v>7.9529964747356052</v>
      </c>
      <c r="K36" s="127">
        <f t="shared" si="5"/>
        <v>104</v>
      </c>
      <c r="L36" s="129">
        <f t="shared" si="0"/>
        <v>0.48883666274970622</v>
      </c>
    </row>
  </sheetData>
  <mergeCells count="7">
    <mergeCell ref="K2:L2"/>
    <mergeCell ref="A2:A3"/>
    <mergeCell ref="B2:B3"/>
    <mergeCell ref="C2:D2"/>
    <mergeCell ref="E2:F2"/>
    <mergeCell ref="G2:H2"/>
    <mergeCell ref="I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verticalDpi="0" r:id="rId1"/>
  <headerFooter>
    <oddHeader xml:space="preserve">&amp;L&amp;G&amp;RSCLLD 2014-2020
</oddHeader>
    <oddFooter>&amp;L&amp;G&amp;C&amp;G&amp;R&amp;G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R38"/>
  <sheetViews>
    <sheetView view="pageLayout" zoomScaleNormal="100" workbookViewId="0">
      <selection activeCell="U8" sqref="U8"/>
    </sheetView>
  </sheetViews>
  <sheetFormatPr defaultRowHeight="14.4"/>
  <cols>
    <col min="1" max="1" width="13.88671875" customWidth="1"/>
    <col min="2" max="2" width="10" customWidth="1"/>
    <col min="3" max="3" width="6.6640625" customWidth="1"/>
    <col min="4" max="4" width="6.33203125" customWidth="1"/>
    <col min="5" max="5" width="6.6640625" customWidth="1"/>
    <col min="6" max="6" width="6.33203125" customWidth="1"/>
    <col min="7" max="7" width="6.6640625" customWidth="1"/>
    <col min="8" max="8" width="6.33203125" customWidth="1"/>
    <col min="9" max="9" width="6.6640625" customWidth="1"/>
    <col min="10" max="10" width="6.33203125" customWidth="1"/>
    <col min="11" max="11" width="6.6640625" customWidth="1"/>
    <col min="12" max="12" width="6.33203125" customWidth="1"/>
    <col min="13" max="13" width="6.6640625" customWidth="1"/>
    <col min="14" max="14" width="6.33203125" customWidth="1"/>
    <col min="15" max="15" width="6.6640625" customWidth="1"/>
    <col min="16" max="16" width="6.33203125" customWidth="1"/>
    <col min="17" max="17" width="6.6640625" customWidth="1"/>
    <col min="18" max="18" width="6.33203125" customWidth="1"/>
  </cols>
  <sheetData>
    <row r="1" spans="1:18">
      <c r="A1" s="53" t="s">
        <v>248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>
      <c r="A2" s="170" t="s">
        <v>34</v>
      </c>
      <c r="B2" s="173" t="s">
        <v>88</v>
      </c>
      <c r="C2" s="162" t="s">
        <v>66</v>
      </c>
      <c r="D2" s="169"/>
      <c r="E2" s="169"/>
      <c r="F2" s="169"/>
      <c r="G2" s="169"/>
      <c r="H2" s="169"/>
      <c r="I2" s="169"/>
      <c r="J2" s="169"/>
      <c r="K2" s="169"/>
      <c r="L2" s="163"/>
      <c r="M2" s="162" t="s">
        <v>94</v>
      </c>
      <c r="N2" s="163"/>
      <c r="O2" s="162" t="s">
        <v>95</v>
      </c>
      <c r="P2" s="163"/>
      <c r="Q2" s="162" t="s">
        <v>96</v>
      </c>
      <c r="R2" s="163"/>
    </row>
    <row r="3" spans="1:18">
      <c r="A3" s="171"/>
      <c r="B3" s="174"/>
      <c r="C3" s="164" t="s">
        <v>89</v>
      </c>
      <c r="D3" s="176"/>
      <c r="E3" s="158" t="s">
        <v>92</v>
      </c>
      <c r="F3" s="168"/>
      <c r="G3" s="168"/>
      <c r="H3" s="159"/>
      <c r="I3" s="168" t="s">
        <v>93</v>
      </c>
      <c r="J3" s="168"/>
      <c r="K3" s="168"/>
      <c r="L3" s="159"/>
      <c r="M3" s="164"/>
      <c r="N3" s="165"/>
      <c r="O3" s="164"/>
      <c r="P3" s="165"/>
      <c r="Q3" s="164"/>
      <c r="R3" s="165"/>
    </row>
    <row r="4" spans="1:18" ht="27" customHeight="1">
      <c r="A4" s="171"/>
      <c r="B4" s="174"/>
      <c r="C4" s="166"/>
      <c r="D4" s="177"/>
      <c r="E4" s="158" t="s">
        <v>90</v>
      </c>
      <c r="F4" s="159"/>
      <c r="G4" s="158" t="s">
        <v>91</v>
      </c>
      <c r="H4" s="159"/>
      <c r="I4" s="158" t="s">
        <v>90</v>
      </c>
      <c r="J4" s="159"/>
      <c r="K4" s="158" t="s">
        <v>91</v>
      </c>
      <c r="L4" s="159"/>
      <c r="M4" s="166"/>
      <c r="N4" s="167"/>
      <c r="O4" s="166"/>
      <c r="P4" s="167"/>
      <c r="Q4" s="166"/>
      <c r="R4" s="167"/>
    </row>
    <row r="5" spans="1:18">
      <c r="A5" s="172"/>
      <c r="B5" s="175"/>
      <c r="C5" s="54" t="s">
        <v>50</v>
      </c>
      <c r="D5" s="54" t="s">
        <v>51</v>
      </c>
      <c r="E5" s="54" t="s">
        <v>50</v>
      </c>
      <c r="F5" s="54" t="s">
        <v>51</v>
      </c>
      <c r="G5" s="54"/>
      <c r="H5" s="54" t="s">
        <v>51</v>
      </c>
      <c r="I5" s="54" t="s">
        <v>50</v>
      </c>
      <c r="J5" s="54" t="s">
        <v>51</v>
      </c>
      <c r="K5" s="54" t="s">
        <v>50</v>
      </c>
      <c r="L5" s="54" t="s">
        <v>51</v>
      </c>
      <c r="M5" s="54" t="s">
        <v>50</v>
      </c>
      <c r="N5" s="54" t="s">
        <v>51</v>
      </c>
      <c r="O5" s="54" t="s">
        <v>50</v>
      </c>
      <c r="P5" s="54" t="s">
        <v>51</v>
      </c>
      <c r="Q5" s="54" t="s">
        <v>50</v>
      </c>
      <c r="R5" s="54" t="s">
        <v>51</v>
      </c>
    </row>
    <row r="6" spans="1:18">
      <c r="A6" s="55" t="s">
        <v>26</v>
      </c>
      <c r="B6" s="125">
        <v>125</v>
      </c>
      <c r="C6" s="57">
        <v>88</v>
      </c>
      <c r="D6" s="58">
        <f>C6*100/B6</f>
        <v>70.400000000000006</v>
      </c>
      <c r="E6" s="57">
        <v>44</v>
      </c>
      <c r="F6" s="58">
        <f>E6*100/C6</f>
        <v>50</v>
      </c>
      <c r="G6" s="57">
        <v>24</v>
      </c>
      <c r="H6" s="58">
        <f>G6*100/C6</f>
        <v>27.272727272727273</v>
      </c>
      <c r="I6" s="57">
        <v>11</v>
      </c>
      <c r="J6" s="58">
        <f>I6*100/C6</f>
        <v>12.5</v>
      </c>
      <c r="K6" s="57">
        <v>9</v>
      </c>
      <c r="L6" s="58">
        <f>K6*100/C6</f>
        <v>10.227272727272727</v>
      </c>
      <c r="M6" s="57">
        <v>8</v>
      </c>
      <c r="N6" s="58">
        <f>M6*100/B6</f>
        <v>6.4</v>
      </c>
      <c r="O6" s="57">
        <v>26</v>
      </c>
      <c r="P6" s="58">
        <f>O6*100/B6</f>
        <v>20.8</v>
      </c>
      <c r="Q6" s="57">
        <v>3</v>
      </c>
      <c r="R6" s="58">
        <f>Q6*100/B6</f>
        <v>2.4</v>
      </c>
    </row>
    <row r="7" spans="1:18">
      <c r="A7" s="55" t="s">
        <v>1</v>
      </c>
      <c r="B7" s="126">
        <v>142</v>
      </c>
      <c r="C7" s="61">
        <v>96</v>
      </c>
      <c r="D7" s="58">
        <f t="shared" ref="D7:D38" si="0">C7*100/B7</f>
        <v>67.605633802816897</v>
      </c>
      <c r="E7" s="61">
        <v>52</v>
      </c>
      <c r="F7" s="58">
        <f t="shared" ref="F7:F38" si="1">E7*100/C7</f>
        <v>54.166666666666664</v>
      </c>
      <c r="G7" s="61">
        <v>34</v>
      </c>
      <c r="H7" s="58">
        <f t="shared" ref="H7:H38" si="2">G7*100/C7</f>
        <v>35.416666666666664</v>
      </c>
      <c r="I7" s="61">
        <v>7</v>
      </c>
      <c r="J7" s="58">
        <f t="shared" ref="J7:J38" si="3">I7*100/C7</f>
        <v>7.291666666666667</v>
      </c>
      <c r="K7" s="61">
        <v>3</v>
      </c>
      <c r="L7" s="58">
        <f t="shared" ref="L7:L38" si="4">K7*100/C7</f>
        <v>3.125</v>
      </c>
      <c r="M7" s="61">
        <v>3</v>
      </c>
      <c r="N7" s="58">
        <f t="shared" ref="N7:N38" si="5">M7*100/B7</f>
        <v>2.112676056338028</v>
      </c>
      <c r="O7" s="57">
        <v>39</v>
      </c>
      <c r="P7" s="58">
        <f t="shared" ref="P7:P38" si="6">O7*100/B7</f>
        <v>27.464788732394368</v>
      </c>
      <c r="Q7" s="57">
        <v>4</v>
      </c>
      <c r="R7" s="58">
        <f t="shared" ref="R7:R38" si="7">Q7*100/B7</f>
        <v>2.816901408450704</v>
      </c>
    </row>
    <row r="8" spans="1:18">
      <c r="A8" s="55" t="s">
        <v>28</v>
      </c>
      <c r="B8" s="125">
        <v>112</v>
      </c>
      <c r="C8" s="57">
        <v>68</v>
      </c>
      <c r="D8" s="58">
        <f t="shared" si="0"/>
        <v>60.714285714285715</v>
      </c>
      <c r="E8" s="57">
        <v>28</v>
      </c>
      <c r="F8" s="58">
        <f t="shared" si="1"/>
        <v>41.176470588235297</v>
      </c>
      <c r="G8" s="57">
        <v>21</v>
      </c>
      <c r="H8" s="58">
        <f t="shared" si="2"/>
        <v>30.882352941176471</v>
      </c>
      <c r="I8" s="57">
        <v>14</v>
      </c>
      <c r="J8" s="58">
        <f t="shared" si="3"/>
        <v>20.588235294117649</v>
      </c>
      <c r="K8" s="57">
        <v>5</v>
      </c>
      <c r="L8" s="58">
        <f t="shared" si="4"/>
        <v>7.3529411764705879</v>
      </c>
      <c r="M8" s="57">
        <v>2</v>
      </c>
      <c r="N8" s="58">
        <f t="shared" si="5"/>
        <v>1.7857142857142858</v>
      </c>
      <c r="O8" s="57">
        <v>37</v>
      </c>
      <c r="P8" s="58">
        <f t="shared" si="6"/>
        <v>33.035714285714285</v>
      </c>
      <c r="Q8" s="57">
        <v>5</v>
      </c>
      <c r="R8" s="58">
        <f t="shared" si="7"/>
        <v>4.4642857142857144</v>
      </c>
    </row>
    <row r="9" spans="1:18">
      <c r="A9" s="55" t="s">
        <v>2</v>
      </c>
      <c r="B9" s="126">
        <v>429</v>
      </c>
      <c r="C9" s="61">
        <v>294</v>
      </c>
      <c r="D9" s="58">
        <f t="shared" si="0"/>
        <v>68.531468531468533</v>
      </c>
      <c r="E9" s="61">
        <v>132</v>
      </c>
      <c r="F9" s="58">
        <f t="shared" si="1"/>
        <v>44.897959183673471</v>
      </c>
      <c r="G9" s="61">
        <v>124</v>
      </c>
      <c r="H9" s="58">
        <f t="shared" si="2"/>
        <v>42.176870748299322</v>
      </c>
      <c r="I9" s="61">
        <v>22</v>
      </c>
      <c r="J9" s="58">
        <f t="shared" si="3"/>
        <v>7.4829931972789119</v>
      </c>
      <c r="K9" s="61">
        <v>16</v>
      </c>
      <c r="L9" s="58">
        <f t="shared" si="4"/>
        <v>5.4421768707482991</v>
      </c>
      <c r="M9" s="61">
        <v>15</v>
      </c>
      <c r="N9" s="58">
        <f t="shared" si="5"/>
        <v>3.4965034965034967</v>
      </c>
      <c r="O9" s="57">
        <v>111</v>
      </c>
      <c r="P9" s="58">
        <f t="shared" si="6"/>
        <v>25.874125874125873</v>
      </c>
      <c r="Q9" s="57">
        <v>9</v>
      </c>
      <c r="R9" s="58">
        <f t="shared" si="7"/>
        <v>2.0979020979020979</v>
      </c>
    </row>
    <row r="10" spans="1:18">
      <c r="A10" s="55" t="s">
        <v>27</v>
      </c>
      <c r="B10" s="125">
        <v>63</v>
      </c>
      <c r="C10" s="57">
        <v>41</v>
      </c>
      <c r="D10" s="58">
        <f t="shared" si="0"/>
        <v>65.079365079365076</v>
      </c>
      <c r="E10" s="57">
        <v>23</v>
      </c>
      <c r="F10" s="58">
        <f t="shared" si="1"/>
        <v>56.097560975609753</v>
      </c>
      <c r="G10" s="57">
        <v>14</v>
      </c>
      <c r="H10" s="58">
        <f t="shared" si="2"/>
        <v>34.146341463414636</v>
      </c>
      <c r="I10" s="57">
        <v>2</v>
      </c>
      <c r="J10" s="58">
        <f t="shared" si="3"/>
        <v>4.8780487804878048</v>
      </c>
      <c r="K10" s="57">
        <v>2</v>
      </c>
      <c r="L10" s="58">
        <f t="shared" si="4"/>
        <v>4.8780487804878048</v>
      </c>
      <c r="M10" s="57">
        <v>1</v>
      </c>
      <c r="N10" s="58">
        <f t="shared" si="5"/>
        <v>1.5873015873015872</v>
      </c>
      <c r="O10" s="57">
        <v>21</v>
      </c>
      <c r="P10" s="58">
        <f t="shared" si="6"/>
        <v>33.333333333333336</v>
      </c>
      <c r="Q10" s="57">
        <v>0</v>
      </c>
      <c r="R10" s="58">
        <f t="shared" si="7"/>
        <v>0</v>
      </c>
    </row>
    <row r="11" spans="1:18">
      <c r="A11" s="55" t="s">
        <v>29</v>
      </c>
      <c r="B11" s="125">
        <v>79</v>
      </c>
      <c r="C11" s="57">
        <v>52</v>
      </c>
      <c r="D11" s="58">
        <f t="shared" si="0"/>
        <v>65.822784810126578</v>
      </c>
      <c r="E11" s="57">
        <v>22</v>
      </c>
      <c r="F11" s="58">
        <f t="shared" si="1"/>
        <v>42.307692307692307</v>
      </c>
      <c r="G11" s="57">
        <v>22</v>
      </c>
      <c r="H11" s="58">
        <f t="shared" si="2"/>
        <v>42.307692307692307</v>
      </c>
      <c r="I11" s="57">
        <v>7</v>
      </c>
      <c r="J11" s="58">
        <f t="shared" si="3"/>
        <v>13.461538461538462</v>
      </c>
      <c r="K11" s="57">
        <v>1</v>
      </c>
      <c r="L11" s="58">
        <f t="shared" si="4"/>
        <v>1.9230769230769231</v>
      </c>
      <c r="M11" s="57">
        <v>2</v>
      </c>
      <c r="N11" s="58">
        <f t="shared" si="5"/>
        <v>2.5316455696202533</v>
      </c>
      <c r="O11" s="57">
        <v>22</v>
      </c>
      <c r="P11" s="58">
        <f t="shared" si="6"/>
        <v>27.848101265822784</v>
      </c>
      <c r="Q11" s="57">
        <v>3</v>
      </c>
      <c r="R11" s="58">
        <f t="shared" si="7"/>
        <v>3.7974683544303796</v>
      </c>
    </row>
    <row r="12" spans="1:18">
      <c r="A12" s="55" t="s">
        <v>30</v>
      </c>
      <c r="B12" s="125">
        <v>84</v>
      </c>
      <c r="C12" s="57">
        <v>54</v>
      </c>
      <c r="D12" s="58">
        <f t="shared" si="0"/>
        <v>64.285714285714292</v>
      </c>
      <c r="E12" s="57">
        <v>26</v>
      </c>
      <c r="F12" s="58">
        <f t="shared" si="1"/>
        <v>48.148148148148145</v>
      </c>
      <c r="G12" s="57">
        <v>16</v>
      </c>
      <c r="H12" s="58">
        <f t="shared" si="2"/>
        <v>29.62962962962963</v>
      </c>
      <c r="I12" s="57">
        <v>8</v>
      </c>
      <c r="J12" s="58">
        <f t="shared" si="3"/>
        <v>14.814814814814815</v>
      </c>
      <c r="K12" s="57">
        <v>4</v>
      </c>
      <c r="L12" s="58">
        <f t="shared" si="4"/>
        <v>7.4074074074074074</v>
      </c>
      <c r="M12" s="57">
        <v>2</v>
      </c>
      <c r="N12" s="58">
        <f t="shared" si="5"/>
        <v>2.3809523809523809</v>
      </c>
      <c r="O12" s="57">
        <v>24</v>
      </c>
      <c r="P12" s="58">
        <f t="shared" si="6"/>
        <v>28.571428571428573</v>
      </c>
      <c r="Q12" s="57">
        <v>4</v>
      </c>
      <c r="R12" s="58">
        <f t="shared" si="7"/>
        <v>4.7619047619047619</v>
      </c>
    </row>
    <row r="13" spans="1:18">
      <c r="A13" s="55" t="s">
        <v>3</v>
      </c>
      <c r="B13" s="125">
        <v>101</v>
      </c>
      <c r="C13" s="57">
        <v>77</v>
      </c>
      <c r="D13" s="58">
        <f t="shared" si="0"/>
        <v>76.237623762376231</v>
      </c>
      <c r="E13" s="57">
        <v>41</v>
      </c>
      <c r="F13" s="58">
        <f t="shared" si="1"/>
        <v>53.246753246753244</v>
      </c>
      <c r="G13" s="57">
        <v>25</v>
      </c>
      <c r="H13" s="58">
        <f t="shared" si="2"/>
        <v>32.467532467532465</v>
      </c>
      <c r="I13" s="57">
        <v>4</v>
      </c>
      <c r="J13" s="58">
        <f t="shared" si="3"/>
        <v>5.1948051948051948</v>
      </c>
      <c r="K13" s="57">
        <v>7</v>
      </c>
      <c r="L13" s="58">
        <f t="shared" si="4"/>
        <v>9.0909090909090917</v>
      </c>
      <c r="M13" s="57">
        <v>2</v>
      </c>
      <c r="N13" s="58">
        <f t="shared" si="5"/>
        <v>1.9801980198019802</v>
      </c>
      <c r="O13" s="57">
        <v>19</v>
      </c>
      <c r="P13" s="58">
        <f t="shared" si="6"/>
        <v>18.811881188118811</v>
      </c>
      <c r="Q13" s="57">
        <v>3</v>
      </c>
      <c r="R13" s="58">
        <f t="shared" si="7"/>
        <v>2.9702970297029703</v>
      </c>
    </row>
    <row r="14" spans="1:18">
      <c r="A14" s="55" t="s">
        <v>25</v>
      </c>
      <c r="B14" s="125">
        <v>251</v>
      </c>
      <c r="C14" s="57">
        <v>174</v>
      </c>
      <c r="D14" s="58">
        <f t="shared" si="0"/>
        <v>69.322709163346616</v>
      </c>
      <c r="E14" s="57">
        <v>81</v>
      </c>
      <c r="F14" s="58">
        <f t="shared" si="1"/>
        <v>46.551724137931032</v>
      </c>
      <c r="G14" s="57">
        <v>60</v>
      </c>
      <c r="H14" s="58">
        <f t="shared" si="2"/>
        <v>34.482758620689658</v>
      </c>
      <c r="I14" s="57">
        <v>19</v>
      </c>
      <c r="J14" s="58">
        <f t="shared" si="3"/>
        <v>10.919540229885058</v>
      </c>
      <c r="K14" s="57">
        <v>14</v>
      </c>
      <c r="L14" s="58">
        <f t="shared" si="4"/>
        <v>8.0459770114942533</v>
      </c>
      <c r="M14" s="57">
        <v>5</v>
      </c>
      <c r="N14" s="58">
        <f t="shared" si="5"/>
        <v>1.9920318725099602</v>
      </c>
      <c r="O14" s="57">
        <v>64</v>
      </c>
      <c r="P14" s="58">
        <f t="shared" si="6"/>
        <v>25.498007968127489</v>
      </c>
      <c r="Q14" s="57">
        <v>8</v>
      </c>
      <c r="R14" s="58">
        <f t="shared" si="7"/>
        <v>3.1872509960159361</v>
      </c>
    </row>
    <row r="15" spans="1:18">
      <c r="A15" s="55" t="s">
        <v>31</v>
      </c>
      <c r="B15" s="125">
        <v>54</v>
      </c>
      <c r="C15" s="57">
        <v>36</v>
      </c>
      <c r="D15" s="58">
        <f t="shared" si="0"/>
        <v>66.666666666666671</v>
      </c>
      <c r="E15" s="57">
        <v>17</v>
      </c>
      <c r="F15" s="58">
        <f t="shared" si="1"/>
        <v>47.222222222222221</v>
      </c>
      <c r="G15" s="57">
        <v>13</v>
      </c>
      <c r="H15" s="58">
        <f t="shared" si="2"/>
        <v>36.111111111111114</v>
      </c>
      <c r="I15" s="57">
        <v>2</v>
      </c>
      <c r="J15" s="58">
        <f t="shared" si="3"/>
        <v>5.5555555555555554</v>
      </c>
      <c r="K15" s="57">
        <v>4</v>
      </c>
      <c r="L15" s="58">
        <f t="shared" si="4"/>
        <v>11.111111111111111</v>
      </c>
      <c r="M15" s="57">
        <v>2</v>
      </c>
      <c r="N15" s="58">
        <f t="shared" si="5"/>
        <v>3.7037037037037037</v>
      </c>
      <c r="O15" s="57">
        <v>15</v>
      </c>
      <c r="P15" s="58">
        <f t="shared" si="6"/>
        <v>27.777777777777779</v>
      </c>
      <c r="Q15" s="57">
        <v>1</v>
      </c>
      <c r="R15" s="58">
        <f t="shared" si="7"/>
        <v>1.8518518518518519</v>
      </c>
    </row>
    <row r="16" spans="1:18">
      <c r="A16" s="55" t="s">
        <v>4</v>
      </c>
      <c r="B16" s="125">
        <v>71</v>
      </c>
      <c r="C16" s="57">
        <v>44</v>
      </c>
      <c r="D16" s="58">
        <f t="shared" si="0"/>
        <v>61.971830985915496</v>
      </c>
      <c r="E16" s="57">
        <v>20</v>
      </c>
      <c r="F16" s="58">
        <f t="shared" si="1"/>
        <v>45.454545454545453</v>
      </c>
      <c r="G16" s="57">
        <v>15</v>
      </c>
      <c r="H16" s="58">
        <f t="shared" si="2"/>
        <v>34.090909090909093</v>
      </c>
      <c r="I16" s="57">
        <v>7</v>
      </c>
      <c r="J16" s="58">
        <f t="shared" si="3"/>
        <v>15.909090909090908</v>
      </c>
      <c r="K16" s="57">
        <v>2</v>
      </c>
      <c r="L16" s="58">
        <f t="shared" si="4"/>
        <v>4.5454545454545459</v>
      </c>
      <c r="M16" s="57">
        <v>6</v>
      </c>
      <c r="N16" s="58">
        <f t="shared" si="5"/>
        <v>8.4507042253521121</v>
      </c>
      <c r="O16" s="57">
        <v>19</v>
      </c>
      <c r="P16" s="58">
        <f t="shared" si="6"/>
        <v>26.760563380281692</v>
      </c>
      <c r="Q16" s="57">
        <v>2</v>
      </c>
      <c r="R16" s="58">
        <f t="shared" si="7"/>
        <v>2.816901408450704</v>
      </c>
    </row>
    <row r="17" spans="1:18">
      <c r="A17" s="55" t="s">
        <v>35</v>
      </c>
      <c r="B17" s="125">
        <v>195</v>
      </c>
      <c r="C17" s="57">
        <v>150</v>
      </c>
      <c r="D17" s="58">
        <f t="shared" si="0"/>
        <v>76.92307692307692</v>
      </c>
      <c r="E17" s="57">
        <v>78</v>
      </c>
      <c r="F17" s="58">
        <f t="shared" si="1"/>
        <v>52</v>
      </c>
      <c r="G17" s="57">
        <v>53</v>
      </c>
      <c r="H17" s="58">
        <f t="shared" si="2"/>
        <v>35.333333333333336</v>
      </c>
      <c r="I17" s="57">
        <v>13</v>
      </c>
      <c r="J17" s="58">
        <f t="shared" si="3"/>
        <v>8.6666666666666661</v>
      </c>
      <c r="K17" s="57">
        <v>6</v>
      </c>
      <c r="L17" s="58">
        <f t="shared" si="4"/>
        <v>4</v>
      </c>
      <c r="M17" s="57">
        <v>1</v>
      </c>
      <c r="N17" s="58">
        <f t="shared" si="5"/>
        <v>0.51282051282051277</v>
      </c>
      <c r="O17" s="57">
        <v>39</v>
      </c>
      <c r="P17" s="58">
        <f t="shared" si="6"/>
        <v>20</v>
      </c>
      <c r="Q17" s="57">
        <v>5</v>
      </c>
      <c r="R17" s="58">
        <f t="shared" si="7"/>
        <v>2.5641025641025643</v>
      </c>
    </row>
    <row r="18" spans="1:18">
      <c r="A18" s="55" t="s">
        <v>6</v>
      </c>
      <c r="B18" s="125">
        <v>115</v>
      </c>
      <c r="C18" s="57">
        <v>88</v>
      </c>
      <c r="D18" s="58">
        <f t="shared" si="0"/>
        <v>76.521739130434781</v>
      </c>
      <c r="E18" s="57">
        <v>48</v>
      </c>
      <c r="F18" s="58">
        <f t="shared" si="1"/>
        <v>54.545454545454547</v>
      </c>
      <c r="G18" s="57">
        <v>31</v>
      </c>
      <c r="H18" s="58">
        <f t="shared" si="2"/>
        <v>35.227272727272727</v>
      </c>
      <c r="I18" s="57">
        <v>3</v>
      </c>
      <c r="J18" s="58">
        <f t="shared" si="3"/>
        <v>3.4090909090909092</v>
      </c>
      <c r="K18" s="57">
        <v>6</v>
      </c>
      <c r="L18" s="58">
        <f t="shared" si="4"/>
        <v>6.8181818181818183</v>
      </c>
      <c r="M18" s="57">
        <v>2</v>
      </c>
      <c r="N18" s="58">
        <f t="shared" si="5"/>
        <v>1.7391304347826086</v>
      </c>
      <c r="O18" s="57">
        <v>22</v>
      </c>
      <c r="P18" s="58">
        <f t="shared" si="6"/>
        <v>19.130434782608695</v>
      </c>
      <c r="Q18" s="57">
        <v>3</v>
      </c>
      <c r="R18" s="58">
        <f t="shared" si="7"/>
        <v>2.6086956521739131</v>
      </c>
    </row>
    <row r="19" spans="1:18">
      <c r="A19" s="55" t="s">
        <v>7</v>
      </c>
      <c r="B19" s="126">
        <v>3302</v>
      </c>
      <c r="C19" s="61">
        <v>2094</v>
      </c>
      <c r="D19" s="58">
        <f t="shared" si="0"/>
        <v>63.416111447607513</v>
      </c>
      <c r="E19" s="61">
        <v>951</v>
      </c>
      <c r="F19" s="58">
        <f t="shared" si="1"/>
        <v>45.41547277936963</v>
      </c>
      <c r="G19" s="61">
        <v>696</v>
      </c>
      <c r="H19" s="58">
        <f t="shared" si="2"/>
        <v>33.237822349570202</v>
      </c>
      <c r="I19" s="61">
        <v>208</v>
      </c>
      <c r="J19" s="58">
        <f t="shared" si="3"/>
        <v>9.9331423113658079</v>
      </c>
      <c r="K19" s="61">
        <v>239</v>
      </c>
      <c r="L19" s="58">
        <f t="shared" si="4"/>
        <v>11.413562559694364</v>
      </c>
      <c r="M19" s="61">
        <v>61</v>
      </c>
      <c r="N19" s="58">
        <f t="shared" si="5"/>
        <v>1.8473652331920047</v>
      </c>
      <c r="O19" s="57">
        <v>1008</v>
      </c>
      <c r="P19" s="58">
        <f t="shared" si="6"/>
        <v>30.526953361599031</v>
      </c>
      <c r="Q19" s="57">
        <v>139</v>
      </c>
      <c r="R19" s="58">
        <f t="shared" si="7"/>
        <v>4.2095699576014534</v>
      </c>
    </row>
    <row r="20" spans="1:18">
      <c r="A20" s="55" t="s">
        <v>8</v>
      </c>
      <c r="B20" s="125">
        <v>45</v>
      </c>
      <c r="C20" s="57">
        <v>32</v>
      </c>
      <c r="D20" s="58">
        <f t="shared" si="0"/>
        <v>71.111111111111114</v>
      </c>
      <c r="E20" s="57">
        <v>12</v>
      </c>
      <c r="F20" s="58">
        <f t="shared" si="1"/>
        <v>37.5</v>
      </c>
      <c r="G20" s="57">
        <v>16</v>
      </c>
      <c r="H20" s="58">
        <f t="shared" si="2"/>
        <v>50</v>
      </c>
      <c r="I20" s="57">
        <v>2</v>
      </c>
      <c r="J20" s="58">
        <f t="shared" si="3"/>
        <v>6.25</v>
      </c>
      <c r="K20" s="57">
        <v>2</v>
      </c>
      <c r="L20" s="58">
        <f t="shared" si="4"/>
        <v>6.25</v>
      </c>
      <c r="M20" s="57">
        <v>0</v>
      </c>
      <c r="N20" s="58">
        <f t="shared" si="5"/>
        <v>0</v>
      </c>
      <c r="O20" s="57">
        <v>12</v>
      </c>
      <c r="P20" s="58">
        <f t="shared" si="6"/>
        <v>26.666666666666668</v>
      </c>
      <c r="Q20" s="57">
        <v>1</v>
      </c>
      <c r="R20" s="58">
        <f t="shared" si="7"/>
        <v>2.2222222222222223</v>
      </c>
    </row>
    <row r="21" spans="1:18">
      <c r="A21" s="55" t="s">
        <v>9</v>
      </c>
      <c r="B21" s="125">
        <v>36</v>
      </c>
      <c r="C21" s="57">
        <v>23</v>
      </c>
      <c r="D21" s="58">
        <f t="shared" si="0"/>
        <v>63.888888888888886</v>
      </c>
      <c r="E21" s="57">
        <v>14</v>
      </c>
      <c r="F21" s="58">
        <f t="shared" si="1"/>
        <v>60.869565217391305</v>
      </c>
      <c r="G21" s="57">
        <v>7</v>
      </c>
      <c r="H21" s="58">
        <f t="shared" si="2"/>
        <v>30.434782608695652</v>
      </c>
      <c r="I21" s="57">
        <v>1</v>
      </c>
      <c r="J21" s="58">
        <f>I21*100/C21</f>
        <v>4.3478260869565215</v>
      </c>
      <c r="K21" s="57">
        <v>1</v>
      </c>
      <c r="L21" s="58">
        <f t="shared" si="4"/>
        <v>4.3478260869565215</v>
      </c>
      <c r="M21" s="57">
        <v>2</v>
      </c>
      <c r="N21" s="58">
        <f t="shared" si="5"/>
        <v>5.5555555555555554</v>
      </c>
      <c r="O21" s="57">
        <v>10</v>
      </c>
      <c r="P21" s="58">
        <f t="shared" si="6"/>
        <v>27.777777777777779</v>
      </c>
      <c r="Q21" s="57">
        <v>1</v>
      </c>
      <c r="R21" s="58">
        <f t="shared" si="7"/>
        <v>2.7777777777777777</v>
      </c>
    </row>
    <row r="22" spans="1:18">
      <c r="A22" s="55" t="s">
        <v>10</v>
      </c>
      <c r="B22" s="126">
        <v>451</v>
      </c>
      <c r="C22" s="61">
        <v>308</v>
      </c>
      <c r="D22" s="58">
        <f t="shared" si="0"/>
        <v>68.292682926829272</v>
      </c>
      <c r="E22" s="61">
        <v>138</v>
      </c>
      <c r="F22" s="58">
        <f t="shared" si="1"/>
        <v>44.805194805194802</v>
      </c>
      <c r="G22" s="61">
        <v>118</v>
      </c>
      <c r="H22" s="58">
        <f t="shared" si="2"/>
        <v>38.311688311688314</v>
      </c>
      <c r="I22" s="61">
        <v>27</v>
      </c>
      <c r="J22" s="58">
        <f t="shared" si="3"/>
        <v>8.7662337662337659</v>
      </c>
      <c r="K22" s="61">
        <v>25</v>
      </c>
      <c r="L22" s="58">
        <f t="shared" si="4"/>
        <v>8.1168831168831161</v>
      </c>
      <c r="M22" s="61">
        <v>13</v>
      </c>
      <c r="N22" s="58">
        <f t="shared" si="5"/>
        <v>2.8824833702882482</v>
      </c>
      <c r="O22" s="57">
        <v>123</v>
      </c>
      <c r="P22" s="58">
        <f t="shared" si="6"/>
        <v>27.272727272727273</v>
      </c>
      <c r="Q22" s="57">
        <v>7</v>
      </c>
      <c r="R22" s="58">
        <f t="shared" si="7"/>
        <v>1.5521064301552105</v>
      </c>
    </row>
    <row r="23" spans="1:18">
      <c r="A23" s="55" t="s">
        <v>11</v>
      </c>
      <c r="B23" s="125">
        <v>237</v>
      </c>
      <c r="C23" s="57">
        <v>171</v>
      </c>
      <c r="D23" s="58">
        <f t="shared" si="0"/>
        <v>72.151898734177209</v>
      </c>
      <c r="E23" s="57">
        <v>86</v>
      </c>
      <c r="F23" s="58">
        <f t="shared" si="1"/>
        <v>50.292397660818715</v>
      </c>
      <c r="G23" s="57">
        <v>58</v>
      </c>
      <c r="H23" s="58">
        <f t="shared" si="2"/>
        <v>33.918128654970758</v>
      </c>
      <c r="I23" s="57">
        <v>15</v>
      </c>
      <c r="J23" s="58">
        <f t="shared" si="3"/>
        <v>8.7719298245614041</v>
      </c>
      <c r="K23" s="57">
        <v>12</v>
      </c>
      <c r="L23" s="58">
        <f t="shared" si="4"/>
        <v>7.0175438596491224</v>
      </c>
      <c r="M23" s="57">
        <v>3</v>
      </c>
      <c r="N23" s="58">
        <f t="shared" si="5"/>
        <v>1.2658227848101267</v>
      </c>
      <c r="O23" s="57">
        <v>58</v>
      </c>
      <c r="P23" s="58">
        <f t="shared" si="6"/>
        <v>24.472573839662449</v>
      </c>
      <c r="Q23" s="57">
        <v>5</v>
      </c>
      <c r="R23" s="58">
        <f t="shared" si="7"/>
        <v>2.109704641350211</v>
      </c>
    </row>
    <row r="24" spans="1:18">
      <c r="A24" s="55" t="s">
        <v>12</v>
      </c>
      <c r="B24" s="125">
        <v>347</v>
      </c>
      <c r="C24" s="57">
        <v>215</v>
      </c>
      <c r="D24" s="58">
        <f t="shared" si="0"/>
        <v>61.959654178674349</v>
      </c>
      <c r="E24" s="57">
        <v>108</v>
      </c>
      <c r="F24" s="58">
        <f t="shared" si="1"/>
        <v>50.232558139534881</v>
      </c>
      <c r="G24" s="57">
        <v>75</v>
      </c>
      <c r="H24" s="58">
        <f t="shared" si="2"/>
        <v>34.883720930232556</v>
      </c>
      <c r="I24" s="57">
        <v>17</v>
      </c>
      <c r="J24" s="58">
        <f t="shared" si="3"/>
        <v>7.9069767441860463</v>
      </c>
      <c r="K24" s="57">
        <v>15</v>
      </c>
      <c r="L24" s="58">
        <f t="shared" si="4"/>
        <v>6.9767441860465116</v>
      </c>
      <c r="M24" s="57">
        <v>11</v>
      </c>
      <c r="N24" s="58">
        <f t="shared" si="5"/>
        <v>3.1700288184438041</v>
      </c>
      <c r="O24" s="57">
        <v>108</v>
      </c>
      <c r="P24" s="58">
        <f t="shared" si="6"/>
        <v>31.123919308357348</v>
      </c>
      <c r="Q24" s="57">
        <v>13</v>
      </c>
      <c r="R24" s="58">
        <f t="shared" si="7"/>
        <v>3.7463976945244957</v>
      </c>
    </row>
    <row r="25" spans="1:18">
      <c r="A25" s="55" t="s">
        <v>13</v>
      </c>
      <c r="B25" s="125">
        <v>70</v>
      </c>
      <c r="C25" s="57">
        <v>46</v>
      </c>
      <c r="D25" s="58">
        <f>C25*100/B25</f>
        <v>65.714285714285708</v>
      </c>
      <c r="E25" s="57">
        <v>20</v>
      </c>
      <c r="F25" s="58">
        <f t="shared" si="1"/>
        <v>43.478260869565219</v>
      </c>
      <c r="G25" s="57">
        <v>17</v>
      </c>
      <c r="H25" s="58">
        <f t="shared" si="2"/>
        <v>36.956521739130437</v>
      </c>
      <c r="I25" s="57">
        <v>4</v>
      </c>
      <c r="J25" s="58">
        <f t="shared" si="3"/>
        <v>8.695652173913043</v>
      </c>
      <c r="K25" s="57">
        <v>5</v>
      </c>
      <c r="L25" s="58">
        <f t="shared" si="4"/>
        <v>10.869565217391305</v>
      </c>
      <c r="M25" s="57">
        <v>1</v>
      </c>
      <c r="N25" s="58">
        <f t="shared" si="5"/>
        <v>1.4285714285714286</v>
      </c>
      <c r="O25" s="57">
        <v>16</v>
      </c>
      <c r="P25" s="58">
        <f t="shared" si="6"/>
        <v>22.857142857142858</v>
      </c>
      <c r="Q25" s="57">
        <v>7</v>
      </c>
      <c r="R25" s="58">
        <f t="shared" si="7"/>
        <v>10</v>
      </c>
    </row>
    <row r="26" spans="1:18">
      <c r="A26" s="55" t="s">
        <v>14</v>
      </c>
      <c r="B26" s="126">
        <v>397</v>
      </c>
      <c r="C26" s="61">
        <v>303</v>
      </c>
      <c r="D26" s="58">
        <f t="shared" si="0"/>
        <v>76.322418136020147</v>
      </c>
      <c r="E26" s="61">
        <v>141</v>
      </c>
      <c r="F26" s="58">
        <f t="shared" si="1"/>
        <v>46.534653465346537</v>
      </c>
      <c r="G26" s="61">
        <v>116</v>
      </c>
      <c r="H26" s="58">
        <f t="shared" si="2"/>
        <v>38.283828382838287</v>
      </c>
      <c r="I26" s="61">
        <v>24</v>
      </c>
      <c r="J26" s="58">
        <f t="shared" si="3"/>
        <v>7.9207920792079207</v>
      </c>
      <c r="K26" s="61">
        <v>22</v>
      </c>
      <c r="L26" s="58">
        <f t="shared" si="4"/>
        <v>7.2607260726072607</v>
      </c>
      <c r="M26" s="61">
        <v>10</v>
      </c>
      <c r="N26" s="58">
        <f t="shared" si="5"/>
        <v>2.5188916876574305</v>
      </c>
      <c r="O26" s="57">
        <v>76</v>
      </c>
      <c r="P26" s="58">
        <f t="shared" si="6"/>
        <v>19.143576826196472</v>
      </c>
      <c r="Q26" s="57">
        <v>8</v>
      </c>
      <c r="R26" s="58">
        <f t="shared" si="7"/>
        <v>2.0151133501259446</v>
      </c>
    </row>
    <row r="27" spans="1:18">
      <c r="A27" s="55" t="s">
        <v>15</v>
      </c>
      <c r="B27" s="125">
        <v>97</v>
      </c>
      <c r="C27" s="57">
        <v>67</v>
      </c>
      <c r="D27" s="58">
        <f t="shared" si="0"/>
        <v>69.072164948453604</v>
      </c>
      <c r="E27" s="57">
        <v>33</v>
      </c>
      <c r="F27" s="58">
        <f t="shared" si="1"/>
        <v>49.253731343283583</v>
      </c>
      <c r="G27" s="57">
        <v>25</v>
      </c>
      <c r="H27" s="58">
        <f t="shared" si="2"/>
        <v>37.313432835820898</v>
      </c>
      <c r="I27" s="57">
        <v>2</v>
      </c>
      <c r="J27" s="58">
        <f t="shared" si="3"/>
        <v>2.9850746268656718</v>
      </c>
      <c r="K27" s="57">
        <v>7</v>
      </c>
      <c r="L27" s="58">
        <f t="shared" si="4"/>
        <v>10.447761194029852</v>
      </c>
      <c r="M27" s="57">
        <v>4</v>
      </c>
      <c r="N27" s="58">
        <f t="shared" si="5"/>
        <v>4.1237113402061851</v>
      </c>
      <c r="O27" s="57">
        <v>24</v>
      </c>
      <c r="P27" s="58">
        <f t="shared" si="6"/>
        <v>24.742268041237114</v>
      </c>
      <c r="Q27" s="57">
        <v>2</v>
      </c>
      <c r="R27" s="58">
        <f t="shared" si="7"/>
        <v>2.0618556701030926</v>
      </c>
    </row>
    <row r="28" spans="1:18">
      <c r="A28" s="55" t="s">
        <v>17</v>
      </c>
      <c r="B28" s="125">
        <v>221</v>
      </c>
      <c r="C28" s="61">
        <v>166</v>
      </c>
      <c r="D28" s="58">
        <f t="shared" si="0"/>
        <v>75.113122171945705</v>
      </c>
      <c r="E28" s="57">
        <v>85</v>
      </c>
      <c r="F28" s="58">
        <f t="shared" si="1"/>
        <v>51.204819277108435</v>
      </c>
      <c r="G28" s="57">
        <v>60</v>
      </c>
      <c r="H28" s="58">
        <f t="shared" si="2"/>
        <v>36.144578313253014</v>
      </c>
      <c r="I28" s="57">
        <v>10</v>
      </c>
      <c r="J28" s="58">
        <f t="shared" si="3"/>
        <v>6.024096385542169</v>
      </c>
      <c r="K28" s="57">
        <v>11</v>
      </c>
      <c r="L28" s="58">
        <f t="shared" si="4"/>
        <v>6.6265060240963853</v>
      </c>
      <c r="M28" s="57">
        <v>4</v>
      </c>
      <c r="N28" s="58">
        <f t="shared" si="5"/>
        <v>1.8099547511312217</v>
      </c>
      <c r="O28" s="57">
        <v>48</v>
      </c>
      <c r="P28" s="58">
        <f t="shared" si="6"/>
        <v>21.719457013574662</v>
      </c>
      <c r="Q28" s="57">
        <v>3</v>
      </c>
      <c r="R28" s="58">
        <f t="shared" si="7"/>
        <v>1.3574660633484164</v>
      </c>
    </row>
    <row r="29" spans="1:18">
      <c r="A29" s="55" t="s">
        <v>16</v>
      </c>
      <c r="B29" s="125">
        <v>58</v>
      </c>
      <c r="C29" s="57">
        <v>41</v>
      </c>
      <c r="D29" s="58">
        <f t="shared" si="0"/>
        <v>70.689655172413794</v>
      </c>
      <c r="E29" s="57">
        <v>15</v>
      </c>
      <c r="F29" s="58">
        <f t="shared" si="1"/>
        <v>36.585365853658537</v>
      </c>
      <c r="G29" s="57">
        <v>16</v>
      </c>
      <c r="H29" s="58">
        <f t="shared" si="2"/>
        <v>39.024390243902438</v>
      </c>
      <c r="I29" s="57">
        <v>8</v>
      </c>
      <c r="J29" s="58">
        <f t="shared" si="3"/>
        <v>19.512195121951219</v>
      </c>
      <c r="K29" s="57">
        <v>2</v>
      </c>
      <c r="L29" s="58">
        <f t="shared" si="4"/>
        <v>4.8780487804878048</v>
      </c>
      <c r="M29" s="57">
        <v>1</v>
      </c>
      <c r="N29" s="58">
        <f t="shared" si="5"/>
        <v>1.7241379310344827</v>
      </c>
      <c r="O29" s="57">
        <v>15</v>
      </c>
      <c r="P29" s="58">
        <f t="shared" si="6"/>
        <v>25.862068965517242</v>
      </c>
      <c r="Q29" s="57">
        <v>1</v>
      </c>
      <c r="R29" s="58">
        <f t="shared" si="7"/>
        <v>1.7241379310344827</v>
      </c>
    </row>
    <row r="30" spans="1:18">
      <c r="A30" s="55" t="s">
        <v>18</v>
      </c>
      <c r="B30" s="125">
        <v>120</v>
      </c>
      <c r="C30" s="61">
        <v>85</v>
      </c>
      <c r="D30" s="58">
        <f t="shared" si="0"/>
        <v>70.833333333333329</v>
      </c>
      <c r="E30" s="57">
        <v>45</v>
      </c>
      <c r="F30" s="58">
        <f t="shared" si="1"/>
        <v>52.941176470588232</v>
      </c>
      <c r="G30" s="57">
        <v>30</v>
      </c>
      <c r="H30" s="58">
        <f t="shared" si="2"/>
        <v>35.294117647058826</v>
      </c>
      <c r="I30" s="57">
        <v>7</v>
      </c>
      <c r="J30" s="58">
        <f t="shared" si="3"/>
        <v>8.235294117647058</v>
      </c>
      <c r="K30" s="57">
        <v>3</v>
      </c>
      <c r="L30" s="58">
        <f t="shared" si="4"/>
        <v>3.5294117647058822</v>
      </c>
      <c r="M30" s="57">
        <v>4</v>
      </c>
      <c r="N30" s="58">
        <f t="shared" si="5"/>
        <v>3.3333333333333335</v>
      </c>
      <c r="O30" s="57">
        <v>29</v>
      </c>
      <c r="P30" s="58">
        <f t="shared" si="6"/>
        <v>24.166666666666668</v>
      </c>
      <c r="Q30" s="57">
        <v>2</v>
      </c>
      <c r="R30" s="58">
        <f t="shared" si="7"/>
        <v>1.6666666666666667</v>
      </c>
    </row>
    <row r="31" spans="1:18">
      <c r="A31" s="55" t="s">
        <v>24</v>
      </c>
      <c r="B31" s="125">
        <v>85</v>
      </c>
      <c r="C31" s="57">
        <v>51</v>
      </c>
      <c r="D31" s="58">
        <f>C31*100/B31</f>
        <v>60</v>
      </c>
      <c r="E31" s="57">
        <v>27</v>
      </c>
      <c r="F31" s="58">
        <f t="shared" si="1"/>
        <v>52.941176470588232</v>
      </c>
      <c r="G31" s="57">
        <v>14</v>
      </c>
      <c r="H31" s="58">
        <f t="shared" si="2"/>
        <v>27.450980392156861</v>
      </c>
      <c r="I31" s="57">
        <v>4</v>
      </c>
      <c r="J31" s="58">
        <f t="shared" si="3"/>
        <v>7.8431372549019605</v>
      </c>
      <c r="K31" s="57">
        <v>6</v>
      </c>
      <c r="L31" s="58">
        <f t="shared" si="4"/>
        <v>11.764705882352942</v>
      </c>
      <c r="M31" s="57">
        <v>1</v>
      </c>
      <c r="N31" s="58">
        <f t="shared" si="5"/>
        <v>1.1764705882352942</v>
      </c>
      <c r="O31" s="57">
        <v>32</v>
      </c>
      <c r="P31" s="58">
        <f t="shared" si="6"/>
        <v>37.647058823529413</v>
      </c>
      <c r="Q31" s="57">
        <v>1</v>
      </c>
      <c r="R31" s="58">
        <f t="shared" si="7"/>
        <v>1.1764705882352942</v>
      </c>
    </row>
    <row r="32" spans="1:18">
      <c r="A32" s="55" t="s">
        <v>19</v>
      </c>
      <c r="B32" s="125">
        <v>159</v>
      </c>
      <c r="C32" s="57">
        <v>116</v>
      </c>
      <c r="D32" s="58">
        <f t="shared" si="0"/>
        <v>72.95597484276729</v>
      </c>
      <c r="E32" s="57">
        <v>60</v>
      </c>
      <c r="F32" s="58">
        <f t="shared" si="1"/>
        <v>51.724137931034484</v>
      </c>
      <c r="G32" s="57">
        <v>38</v>
      </c>
      <c r="H32" s="58">
        <f t="shared" si="2"/>
        <v>32.758620689655174</v>
      </c>
      <c r="I32" s="57">
        <v>11</v>
      </c>
      <c r="J32" s="58">
        <f t="shared" si="3"/>
        <v>9.4827586206896548</v>
      </c>
      <c r="K32" s="57">
        <v>7</v>
      </c>
      <c r="L32" s="58">
        <f t="shared" si="4"/>
        <v>6.0344827586206895</v>
      </c>
      <c r="M32" s="57">
        <v>7</v>
      </c>
      <c r="N32" s="58">
        <f t="shared" si="5"/>
        <v>4.4025157232704402</v>
      </c>
      <c r="O32" s="57">
        <v>34</v>
      </c>
      <c r="P32" s="58">
        <f t="shared" si="6"/>
        <v>21.383647798742139</v>
      </c>
      <c r="Q32" s="57">
        <v>2</v>
      </c>
      <c r="R32" s="58">
        <f t="shared" si="7"/>
        <v>1.2578616352201257</v>
      </c>
    </row>
    <row r="33" spans="1:18">
      <c r="A33" s="55" t="s">
        <v>32</v>
      </c>
      <c r="B33" s="125">
        <v>331</v>
      </c>
      <c r="C33" s="57">
        <v>209</v>
      </c>
      <c r="D33" s="58">
        <f t="shared" si="0"/>
        <v>63.141993957703924</v>
      </c>
      <c r="E33" s="57">
        <v>93</v>
      </c>
      <c r="F33" s="58">
        <f t="shared" si="1"/>
        <v>44.497607655502392</v>
      </c>
      <c r="G33" s="57">
        <v>76</v>
      </c>
      <c r="H33" s="58">
        <f t="shared" si="2"/>
        <v>36.363636363636367</v>
      </c>
      <c r="I33" s="57">
        <v>21</v>
      </c>
      <c r="J33" s="58">
        <f t="shared" si="3"/>
        <v>10.047846889952153</v>
      </c>
      <c r="K33" s="57">
        <v>19</v>
      </c>
      <c r="L33" s="58">
        <f t="shared" si="4"/>
        <v>9.0909090909090917</v>
      </c>
      <c r="M33" s="57">
        <v>4</v>
      </c>
      <c r="N33" s="58">
        <f t="shared" si="5"/>
        <v>1.2084592145015105</v>
      </c>
      <c r="O33" s="57">
        <v>109</v>
      </c>
      <c r="P33" s="58">
        <f t="shared" si="6"/>
        <v>32.930513595166161</v>
      </c>
      <c r="Q33" s="57">
        <v>9</v>
      </c>
      <c r="R33" s="58">
        <f t="shared" si="7"/>
        <v>2.7190332326283988</v>
      </c>
    </row>
    <row r="34" spans="1:18">
      <c r="A34" s="55" t="s">
        <v>20</v>
      </c>
      <c r="B34" s="125">
        <v>319</v>
      </c>
      <c r="C34" s="57">
        <v>217</v>
      </c>
      <c r="D34" s="58">
        <f t="shared" si="0"/>
        <v>68.025078369905955</v>
      </c>
      <c r="E34" s="57">
        <v>94</v>
      </c>
      <c r="F34" s="58">
        <f t="shared" si="1"/>
        <v>43.317972350230413</v>
      </c>
      <c r="G34" s="57">
        <v>81</v>
      </c>
      <c r="H34" s="58">
        <f t="shared" si="2"/>
        <v>37.327188940092164</v>
      </c>
      <c r="I34" s="57">
        <v>20</v>
      </c>
      <c r="J34" s="58">
        <f t="shared" si="3"/>
        <v>9.2165898617511512</v>
      </c>
      <c r="K34" s="57">
        <v>22</v>
      </c>
      <c r="L34" s="58">
        <f t="shared" si="4"/>
        <v>10.138248847926267</v>
      </c>
      <c r="M34" s="57">
        <v>14</v>
      </c>
      <c r="N34" s="58">
        <f t="shared" si="5"/>
        <v>4.3887147335423196</v>
      </c>
      <c r="O34" s="57">
        <v>84</v>
      </c>
      <c r="P34" s="58">
        <f t="shared" si="6"/>
        <v>26.332288401253919</v>
      </c>
      <c r="Q34" s="57">
        <v>4</v>
      </c>
      <c r="R34" s="58">
        <f t="shared" si="7"/>
        <v>1.2539184952978057</v>
      </c>
    </row>
    <row r="35" spans="1:18">
      <c r="A35" s="55" t="s">
        <v>22</v>
      </c>
      <c r="B35" s="125">
        <v>105</v>
      </c>
      <c r="C35" s="57">
        <v>62</v>
      </c>
      <c r="D35" s="58">
        <f t="shared" si="0"/>
        <v>59.047619047619051</v>
      </c>
      <c r="E35" s="57">
        <v>25</v>
      </c>
      <c r="F35" s="58">
        <f t="shared" si="1"/>
        <v>40.322580645161288</v>
      </c>
      <c r="G35" s="57">
        <v>25</v>
      </c>
      <c r="H35" s="58">
        <f t="shared" si="2"/>
        <v>40.322580645161288</v>
      </c>
      <c r="I35" s="57">
        <v>5</v>
      </c>
      <c r="J35" s="58">
        <f t="shared" si="3"/>
        <v>8.064516129032258</v>
      </c>
      <c r="K35" s="57">
        <v>7</v>
      </c>
      <c r="L35" s="58">
        <f t="shared" si="4"/>
        <v>11.290322580645162</v>
      </c>
      <c r="M35" s="57">
        <v>4</v>
      </c>
      <c r="N35" s="58">
        <f t="shared" si="5"/>
        <v>3.8095238095238093</v>
      </c>
      <c r="O35" s="57">
        <v>35</v>
      </c>
      <c r="P35" s="58">
        <f t="shared" si="6"/>
        <v>33.333333333333336</v>
      </c>
      <c r="Q35" s="57">
        <v>4</v>
      </c>
      <c r="R35" s="58">
        <f t="shared" si="7"/>
        <v>3.8095238095238093</v>
      </c>
    </row>
    <row r="36" spans="1:18">
      <c r="A36" s="55" t="s">
        <v>23</v>
      </c>
      <c r="B36" s="125">
        <v>65</v>
      </c>
      <c r="C36" s="57">
        <v>41</v>
      </c>
      <c r="D36" s="58">
        <f t="shared" si="0"/>
        <v>63.07692307692308</v>
      </c>
      <c r="E36" s="57">
        <v>15</v>
      </c>
      <c r="F36" s="58">
        <f t="shared" si="1"/>
        <v>36.585365853658537</v>
      </c>
      <c r="G36" s="57">
        <v>18</v>
      </c>
      <c r="H36" s="58">
        <f t="shared" si="2"/>
        <v>43.902439024390247</v>
      </c>
      <c r="I36" s="57">
        <v>6</v>
      </c>
      <c r="J36" s="58">
        <f t="shared" si="3"/>
        <v>14.634146341463415</v>
      </c>
      <c r="K36" s="57">
        <v>2</v>
      </c>
      <c r="L36" s="58">
        <f t="shared" si="4"/>
        <v>4.8780487804878048</v>
      </c>
      <c r="M36" s="57">
        <v>1</v>
      </c>
      <c r="N36" s="58">
        <f t="shared" si="5"/>
        <v>1.5384615384615385</v>
      </c>
      <c r="O36" s="57">
        <v>21</v>
      </c>
      <c r="P36" s="58">
        <f t="shared" si="6"/>
        <v>32.307692307692307</v>
      </c>
      <c r="Q36" s="57">
        <v>2</v>
      </c>
      <c r="R36" s="58">
        <f t="shared" si="7"/>
        <v>3.0769230769230771</v>
      </c>
    </row>
    <row r="37" spans="1:18">
      <c r="A37" s="55" t="s">
        <v>21</v>
      </c>
      <c r="B37" s="125">
        <v>76</v>
      </c>
      <c r="C37" s="57">
        <v>49</v>
      </c>
      <c r="D37" s="58">
        <f t="shared" si="0"/>
        <v>64.473684210526315</v>
      </c>
      <c r="E37" s="57">
        <v>30</v>
      </c>
      <c r="F37" s="58">
        <f t="shared" si="1"/>
        <v>61.224489795918366</v>
      </c>
      <c r="G37" s="57">
        <v>16</v>
      </c>
      <c r="H37" s="58">
        <f t="shared" si="2"/>
        <v>32.653061224489797</v>
      </c>
      <c r="I37" s="57">
        <v>2</v>
      </c>
      <c r="J37" s="58">
        <f t="shared" si="3"/>
        <v>4.0816326530612246</v>
      </c>
      <c r="K37" s="57">
        <v>1</v>
      </c>
      <c r="L37" s="58">
        <f t="shared" si="4"/>
        <v>2.0408163265306123</v>
      </c>
      <c r="M37" s="57">
        <v>4</v>
      </c>
      <c r="N37" s="58">
        <f t="shared" si="5"/>
        <v>5.2631578947368425</v>
      </c>
      <c r="O37" s="57">
        <v>0.22</v>
      </c>
      <c r="P37" s="58">
        <f t="shared" si="6"/>
        <v>0.28947368421052633</v>
      </c>
      <c r="Q37" s="57">
        <v>1</v>
      </c>
      <c r="R37" s="58">
        <f t="shared" si="7"/>
        <v>1.3157894736842106</v>
      </c>
    </row>
    <row r="38" spans="1:18">
      <c r="A38" s="37" t="s">
        <v>46</v>
      </c>
      <c r="B38" s="127">
        <f>SUM(B6:B37)</f>
        <v>8342</v>
      </c>
      <c r="C38" s="127">
        <f>SUM(C6:C37)</f>
        <v>5558</v>
      </c>
      <c r="D38" s="129">
        <f t="shared" si="0"/>
        <v>66.626708223447608</v>
      </c>
      <c r="E38" s="127">
        <f>SUM(E6:E37)</f>
        <v>2604</v>
      </c>
      <c r="F38" s="129">
        <f t="shared" si="1"/>
        <v>46.851385390428213</v>
      </c>
      <c r="G38" s="127">
        <f>SUM(G6:G37)</f>
        <v>1954</v>
      </c>
      <c r="H38" s="129">
        <f t="shared" si="2"/>
        <v>35.156531126304429</v>
      </c>
      <c r="I38" s="127">
        <f>SUM(I6:I37)</f>
        <v>513</v>
      </c>
      <c r="J38" s="129">
        <f t="shared" si="3"/>
        <v>9.2299388269161575</v>
      </c>
      <c r="K38" s="127">
        <f>SUM(K6:K37)</f>
        <v>487</v>
      </c>
      <c r="L38" s="129">
        <f t="shared" si="4"/>
        <v>8.7621446563512055</v>
      </c>
      <c r="M38" s="127">
        <f>SUM(M6:M37)</f>
        <v>200</v>
      </c>
      <c r="N38" s="129">
        <f t="shared" si="5"/>
        <v>2.397506593143131</v>
      </c>
      <c r="O38" s="127">
        <f>SUM(O6:O37)</f>
        <v>2300.2199999999998</v>
      </c>
      <c r="P38" s="129">
        <f t="shared" si="6"/>
        <v>27.573963078398464</v>
      </c>
      <c r="Q38" s="127">
        <f>SUM(Q6:Q37)</f>
        <v>262</v>
      </c>
      <c r="R38" s="129">
        <f t="shared" si="7"/>
        <v>3.1407336370175019</v>
      </c>
    </row>
  </sheetData>
  <mergeCells count="13">
    <mergeCell ref="A2:A5"/>
    <mergeCell ref="B2:B5"/>
    <mergeCell ref="C3:D4"/>
    <mergeCell ref="E3:H3"/>
    <mergeCell ref="E4:F4"/>
    <mergeCell ref="G4:H4"/>
    <mergeCell ref="M2:N4"/>
    <mergeCell ref="O2:P4"/>
    <mergeCell ref="Q2:R4"/>
    <mergeCell ref="I3:L3"/>
    <mergeCell ref="C2:L2"/>
    <mergeCell ref="K4:L4"/>
    <mergeCell ref="I4:J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verticalDpi="0" r:id="rId1"/>
  <headerFooter>
    <oddHeader xml:space="preserve">&amp;L&amp;G&amp;RSCLLD 2014-2020
</oddHeader>
    <oddFooter>&amp;L&amp;G&amp;C&amp;G&amp;R&amp;G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V36"/>
  <sheetViews>
    <sheetView view="pageLayout" zoomScaleNormal="100" workbookViewId="0">
      <selection activeCell="W5" sqref="W5"/>
    </sheetView>
  </sheetViews>
  <sheetFormatPr defaultRowHeight="14.4"/>
  <cols>
    <col min="1" max="1" width="13.33203125" customWidth="1"/>
    <col min="2" max="2" width="6.33203125" customWidth="1"/>
    <col min="3" max="3" width="6.88671875" customWidth="1"/>
    <col min="4" max="4" width="5.6640625" customWidth="1"/>
    <col min="5" max="5" width="6.88671875" customWidth="1"/>
    <col min="6" max="6" width="5.6640625" customWidth="1"/>
    <col min="7" max="7" width="6.88671875" customWidth="1"/>
    <col min="8" max="8" width="5.5546875" customWidth="1"/>
    <col min="9" max="9" width="6.88671875" customWidth="1"/>
    <col min="10" max="10" width="5.109375" customWidth="1"/>
    <col min="11" max="11" width="6.88671875" customWidth="1"/>
    <col min="12" max="12" width="5.33203125" customWidth="1"/>
    <col min="13" max="13" width="6.88671875" customWidth="1"/>
    <col min="14" max="14" width="5.6640625" customWidth="1"/>
    <col min="15" max="15" width="6.88671875" customWidth="1"/>
    <col min="16" max="16" width="4.6640625" customWidth="1"/>
    <col min="17" max="17" width="6.88671875" customWidth="1"/>
    <col min="18" max="18" width="4.88671875" customWidth="1"/>
    <col min="19" max="19" width="6.88671875" customWidth="1"/>
    <col min="20" max="20" width="5.33203125" customWidth="1"/>
    <col min="21" max="21" width="6.88671875" customWidth="1"/>
    <col min="22" max="22" width="6.5546875" customWidth="1"/>
  </cols>
  <sheetData>
    <row r="1" spans="1:22">
      <c r="A1" s="53" t="s">
        <v>249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>
      <c r="A2" s="161" t="s">
        <v>34</v>
      </c>
      <c r="B2" s="160" t="s">
        <v>52</v>
      </c>
      <c r="C2" s="160" t="s">
        <v>57</v>
      </c>
      <c r="D2" s="160"/>
      <c r="E2" s="158" t="s">
        <v>58</v>
      </c>
      <c r="F2" s="159"/>
      <c r="G2" s="158" t="s">
        <v>59</v>
      </c>
      <c r="H2" s="159"/>
      <c r="I2" s="158" t="s">
        <v>60</v>
      </c>
      <c r="J2" s="159"/>
      <c r="K2" s="158" t="s">
        <v>61</v>
      </c>
      <c r="L2" s="159"/>
      <c r="M2" s="158" t="s">
        <v>62</v>
      </c>
      <c r="N2" s="159"/>
      <c r="O2" s="158" t="s">
        <v>63</v>
      </c>
      <c r="P2" s="159"/>
      <c r="Q2" s="158" t="s">
        <v>64</v>
      </c>
      <c r="R2" s="159"/>
      <c r="S2" s="158" t="s">
        <v>65</v>
      </c>
      <c r="T2" s="159"/>
      <c r="U2" s="158" t="s">
        <v>45</v>
      </c>
      <c r="V2" s="159"/>
    </row>
    <row r="3" spans="1:22">
      <c r="A3" s="161"/>
      <c r="B3" s="160"/>
      <c r="C3" s="54" t="s">
        <v>50</v>
      </c>
      <c r="D3" s="54" t="s">
        <v>51</v>
      </c>
      <c r="E3" s="54" t="s">
        <v>50</v>
      </c>
      <c r="F3" s="54" t="s">
        <v>51</v>
      </c>
      <c r="G3" s="54" t="s">
        <v>50</v>
      </c>
      <c r="H3" s="54" t="s">
        <v>51</v>
      </c>
      <c r="I3" s="54" t="s">
        <v>50</v>
      </c>
      <c r="J3" s="54" t="s">
        <v>51</v>
      </c>
      <c r="K3" s="54" t="s">
        <v>50</v>
      </c>
      <c r="L3" s="54" t="s">
        <v>51</v>
      </c>
      <c r="M3" s="54" t="s">
        <v>50</v>
      </c>
      <c r="N3" s="54" t="s">
        <v>51</v>
      </c>
      <c r="O3" s="54" t="s">
        <v>50</v>
      </c>
      <c r="P3" s="54" t="s">
        <v>51</v>
      </c>
      <c r="Q3" s="54" t="s">
        <v>50</v>
      </c>
      <c r="R3" s="54" t="s">
        <v>51</v>
      </c>
      <c r="S3" s="54" t="s">
        <v>50</v>
      </c>
      <c r="T3" s="54" t="s">
        <v>51</v>
      </c>
      <c r="U3" s="54" t="s">
        <v>50</v>
      </c>
      <c r="V3" s="54" t="s">
        <v>51</v>
      </c>
    </row>
    <row r="4" spans="1:22">
      <c r="A4" s="55" t="s">
        <v>26</v>
      </c>
      <c r="B4" s="56">
        <v>338</v>
      </c>
      <c r="C4" s="57">
        <v>157</v>
      </c>
      <c r="D4" s="58">
        <f>C4*100/B4</f>
        <v>46.449704142011832</v>
      </c>
      <c r="E4" s="57">
        <v>71</v>
      </c>
      <c r="F4" s="58">
        <f>E4*100/B4</f>
        <v>21.005917159763314</v>
      </c>
      <c r="G4" s="57">
        <v>0</v>
      </c>
      <c r="H4" s="58">
        <f>G4*100/B4</f>
        <v>0</v>
      </c>
      <c r="I4" s="57">
        <v>0</v>
      </c>
      <c r="J4" s="58">
        <f>I4*100/B4</f>
        <v>0</v>
      </c>
      <c r="K4" s="57">
        <v>0</v>
      </c>
      <c r="L4" s="58">
        <f t="shared" ref="L4:L35" si="0">K4*100/B4</f>
        <v>0</v>
      </c>
      <c r="M4" s="57">
        <v>0</v>
      </c>
      <c r="N4" s="58">
        <f>M4*100/B4</f>
        <v>0</v>
      </c>
      <c r="O4" s="133">
        <v>0</v>
      </c>
      <c r="P4" s="59">
        <f>O4*100/B4</f>
        <v>0</v>
      </c>
      <c r="Q4" s="133">
        <v>0</v>
      </c>
      <c r="R4" s="59">
        <f>Q4*100/B4</f>
        <v>0</v>
      </c>
      <c r="S4" s="133">
        <v>0</v>
      </c>
      <c r="T4" s="59">
        <f>S4*100/B4</f>
        <v>0</v>
      </c>
      <c r="U4" s="133">
        <v>85</v>
      </c>
      <c r="V4" s="59">
        <f>U4*100/B4</f>
        <v>25.147928994082839</v>
      </c>
    </row>
    <row r="5" spans="1:22">
      <c r="A5" s="55" t="s">
        <v>1</v>
      </c>
      <c r="B5" s="60">
        <v>343</v>
      </c>
      <c r="C5" s="61">
        <v>195</v>
      </c>
      <c r="D5" s="58">
        <f t="shared" ref="D5:D36" si="1">C5*100/B5</f>
        <v>56.85131195335277</v>
      </c>
      <c r="E5" s="61">
        <v>63</v>
      </c>
      <c r="F5" s="58">
        <f t="shared" ref="F5:F36" si="2">E5*100/B5</f>
        <v>18.367346938775512</v>
      </c>
      <c r="G5" s="61">
        <v>0</v>
      </c>
      <c r="H5" s="58">
        <f t="shared" ref="H5:H35" si="3">G5*100/B5</f>
        <v>0</v>
      </c>
      <c r="I5" s="61">
        <v>0</v>
      </c>
      <c r="J5" s="58">
        <f t="shared" ref="J5:J36" si="4">I5*100/B5</f>
        <v>0</v>
      </c>
      <c r="K5" s="61">
        <v>0</v>
      </c>
      <c r="L5" s="58">
        <f t="shared" si="0"/>
        <v>0</v>
      </c>
      <c r="M5" s="61">
        <v>0</v>
      </c>
      <c r="N5" s="58">
        <f t="shared" ref="N5:N36" si="5">M5*100/B5</f>
        <v>0</v>
      </c>
      <c r="O5" s="134">
        <v>0</v>
      </c>
      <c r="P5" s="59">
        <f t="shared" ref="P5:P36" si="6">O5*100/B5</f>
        <v>0</v>
      </c>
      <c r="Q5" s="134">
        <v>0</v>
      </c>
      <c r="R5" s="59">
        <f t="shared" ref="R5:R36" si="7">Q5*100/B5</f>
        <v>0</v>
      </c>
      <c r="S5" s="134">
        <v>0</v>
      </c>
      <c r="T5" s="59">
        <f t="shared" ref="T5:T36" si="8">S5*100/B5</f>
        <v>0</v>
      </c>
      <c r="U5" s="134">
        <v>67</v>
      </c>
      <c r="V5" s="59">
        <f t="shared" ref="V5:V36" si="9">U5*100/B5</f>
        <v>19.533527696793001</v>
      </c>
    </row>
    <row r="6" spans="1:22">
      <c r="A6" s="55" t="s">
        <v>28</v>
      </c>
      <c r="B6" s="56">
        <v>265</v>
      </c>
      <c r="C6" s="57">
        <v>123</v>
      </c>
      <c r="D6" s="58">
        <f t="shared" si="1"/>
        <v>46.415094339622641</v>
      </c>
      <c r="E6" s="57">
        <v>52</v>
      </c>
      <c r="F6" s="58">
        <f t="shared" si="2"/>
        <v>19.622641509433961</v>
      </c>
      <c r="G6" s="57">
        <v>0</v>
      </c>
      <c r="H6" s="58">
        <f t="shared" si="3"/>
        <v>0</v>
      </c>
      <c r="I6" s="57">
        <v>1</v>
      </c>
      <c r="J6" s="58">
        <f t="shared" si="4"/>
        <v>0.37735849056603776</v>
      </c>
      <c r="K6" s="57">
        <v>0</v>
      </c>
      <c r="L6" s="58">
        <f t="shared" si="0"/>
        <v>0</v>
      </c>
      <c r="M6" s="57">
        <v>0</v>
      </c>
      <c r="N6" s="58">
        <f t="shared" si="5"/>
        <v>0</v>
      </c>
      <c r="O6" s="133">
        <v>0</v>
      </c>
      <c r="P6" s="59">
        <f t="shared" si="6"/>
        <v>0</v>
      </c>
      <c r="Q6" s="133">
        <v>0</v>
      </c>
      <c r="R6" s="59">
        <f t="shared" si="7"/>
        <v>0</v>
      </c>
      <c r="S6" s="133">
        <v>0</v>
      </c>
      <c r="T6" s="59">
        <f t="shared" si="8"/>
        <v>0</v>
      </c>
      <c r="U6" s="133">
        <v>73</v>
      </c>
      <c r="V6" s="59">
        <f t="shared" si="9"/>
        <v>27.547169811320753</v>
      </c>
    </row>
    <row r="7" spans="1:22">
      <c r="A7" s="55" t="s">
        <v>2</v>
      </c>
      <c r="B7" s="60">
        <v>1153</v>
      </c>
      <c r="C7" s="61">
        <v>583</v>
      </c>
      <c r="D7" s="58">
        <f t="shared" si="1"/>
        <v>50.563746747614914</v>
      </c>
      <c r="E7" s="61">
        <v>198</v>
      </c>
      <c r="F7" s="58">
        <f t="shared" si="2"/>
        <v>17.172593235039027</v>
      </c>
      <c r="G7" s="61">
        <v>0</v>
      </c>
      <c r="H7" s="58">
        <f t="shared" si="3"/>
        <v>0</v>
      </c>
      <c r="I7" s="61">
        <v>11</v>
      </c>
      <c r="J7" s="58">
        <f t="shared" si="4"/>
        <v>0.95403295750216821</v>
      </c>
      <c r="K7" s="61">
        <v>0</v>
      </c>
      <c r="L7" s="58">
        <f t="shared" si="0"/>
        <v>0</v>
      </c>
      <c r="M7" s="61">
        <v>0</v>
      </c>
      <c r="N7" s="58">
        <f t="shared" si="5"/>
        <v>0</v>
      </c>
      <c r="O7" s="134">
        <v>0</v>
      </c>
      <c r="P7" s="59">
        <f t="shared" si="6"/>
        <v>0</v>
      </c>
      <c r="Q7" s="134">
        <v>0</v>
      </c>
      <c r="R7" s="59">
        <f t="shared" si="7"/>
        <v>0</v>
      </c>
      <c r="S7" s="134">
        <v>0</v>
      </c>
      <c r="T7" s="59">
        <f t="shared" si="8"/>
        <v>0</v>
      </c>
      <c r="U7" s="134">
        <v>331</v>
      </c>
      <c r="V7" s="59">
        <f t="shared" si="9"/>
        <v>28.707718993928882</v>
      </c>
    </row>
    <row r="8" spans="1:22">
      <c r="A8" s="55" t="s">
        <v>27</v>
      </c>
      <c r="B8" s="56">
        <v>161</v>
      </c>
      <c r="C8" s="57">
        <v>84</v>
      </c>
      <c r="D8" s="58">
        <f t="shared" si="1"/>
        <v>52.173913043478258</v>
      </c>
      <c r="E8" s="57">
        <v>19</v>
      </c>
      <c r="F8" s="58">
        <f t="shared" si="2"/>
        <v>11.801242236024844</v>
      </c>
      <c r="G8" s="57">
        <v>1</v>
      </c>
      <c r="H8" s="58">
        <f t="shared" si="3"/>
        <v>0.6211180124223602</v>
      </c>
      <c r="I8" s="57">
        <v>0</v>
      </c>
      <c r="J8" s="58">
        <f t="shared" si="4"/>
        <v>0</v>
      </c>
      <c r="K8" s="57">
        <v>0</v>
      </c>
      <c r="L8" s="58">
        <f t="shared" si="0"/>
        <v>0</v>
      </c>
      <c r="M8" s="57">
        <v>0</v>
      </c>
      <c r="N8" s="58">
        <f t="shared" si="5"/>
        <v>0</v>
      </c>
      <c r="O8" s="133">
        <v>0</v>
      </c>
      <c r="P8" s="59">
        <f t="shared" si="6"/>
        <v>0</v>
      </c>
      <c r="Q8" s="133">
        <v>0</v>
      </c>
      <c r="R8" s="59">
        <f t="shared" si="7"/>
        <v>0</v>
      </c>
      <c r="S8" s="133">
        <v>0</v>
      </c>
      <c r="T8" s="59">
        <f t="shared" si="8"/>
        <v>0</v>
      </c>
      <c r="U8" s="133">
        <v>47</v>
      </c>
      <c r="V8" s="59">
        <f t="shared" si="9"/>
        <v>29.19254658385093</v>
      </c>
    </row>
    <row r="9" spans="1:22">
      <c r="A9" s="55" t="s">
        <v>29</v>
      </c>
      <c r="B9" s="56">
        <v>209</v>
      </c>
      <c r="C9" s="57">
        <v>131</v>
      </c>
      <c r="D9" s="58">
        <f t="shared" si="1"/>
        <v>62.679425837320572</v>
      </c>
      <c r="E9" s="57">
        <v>30</v>
      </c>
      <c r="F9" s="58">
        <f t="shared" si="2"/>
        <v>14.354066985645932</v>
      </c>
      <c r="G9" s="57">
        <v>0</v>
      </c>
      <c r="H9" s="58">
        <f t="shared" si="3"/>
        <v>0</v>
      </c>
      <c r="I9" s="57">
        <v>2</v>
      </c>
      <c r="J9" s="58">
        <f t="shared" si="4"/>
        <v>0.9569377990430622</v>
      </c>
      <c r="K9" s="57">
        <v>1</v>
      </c>
      <c r="L9" s="58">
        <f t="shared" si="0"/>
        <v>0.4784688995215311</v>
      </c>
      <c r="M9" s="57">
        <v>0</v>
      </c>
      <c r="N9" s="58">
        <f t="shared" si="5"/>
        <v>0</v>
      </c>
      <c r="O9" s="133">
        <v>0</v>
      </c>
      <c r="P9" s="59">
        <f t="shared" si="6"/>
        <v>0</v>
      </c>
      <c r="Q9" s="133">
        <v>0</v>
      </c>
      <c r="R9" s="59">
        <f t="shared" si="7"/>
        <v>0</v>
      </c>
      <c r="S9" s="133">
        <v>0</v>
      </c>
      <c r="T9" s="59">
        <f t="shared" si="8"/>
        <v>0</v>
      </c>
      <c r="U9" s="133">
        <v>36</v>
      </c>
      <c r="V9" s="59">
        <f t="shared" si="9"/>
        <v>17.224880382775119</v>
      </c>
    </row>
    <row r="10" spans="1:22">
      <c r="A10" s="55" t="s">
        <v>30</v>
      </c>
      <c r="B10" s="56">
        <v>223</v>
      </c>
      <c r="C10" s="57">
        <v>121</v>
      </c>
      <c r="D10" s="58">
        <f t="shared" si="1"/>
        <v>54.260089686098652</v>
      </c>
      <c r="E10" s="57">
        <v>27</v>
      </c>
      <c r="F10" s="58">
        <f t="shared" si="2"/>
        <v>12.107623318385651</v>
      </c>
      <c r="G10" s="57">
        <v>0</v>
      </c>
      <c r="H10" s="58">
        <f t="shared" si="3"/>
        <v>0</v>
      </c>
      <c r="I10" s="57">
        <v>1</v>
      </c>
      <c r="J10" s="58">
        <f t="shared" si="4"/>
        <v>0.44843049327354262</v>
      </c>
      <c r="K10" s="57">
        <v>0</v>
      </c>
      <c r="L10" s="58">
        <f t="shared" si="0"/>
        <v>0</v>
      </c>
      <c r="M10" s="57">
        <v>0</v>
      </c>
      <c r="N10" s="58">
        <f t="shared" si="5"/>
        <v>0</v>
      </c>
      <c r="O10" s="133">
        <v>0</v>
      </c>
      <c r="P10" s="59">
        <f t="shared" si="6"/>
        <v>0</v>
      </c>
      <c r="Q10" s="133">
        <v>0</v>
      </c>
      <c r="R10" s="59">
        <f t="shared" si="7"/>
        <v>0</v>
      </c>
      <c r="S10" s="133">
        <v>0</v>
      </c>
      <c r="T10" s="59">
        <f t="shared" si="8"/>
        <v>0</v>
      </c>
      <c r="U10" s="133">
        <v>66</v>
      </c>
      <c r="V10" s="59">
        <f t="shared" si="9"/>
        <v>29.59641255605381</v>
      </c>
    </row>
    <row r="11" spans="1:22">
      <c r="A11" s="55" t="s">
        <v>3</v>
      </c>
      <c r="B11" s="56">
        <v>271</v>
      </c>
      <c r="C11" s="57">
        <v>127</v>
      </c>
      <c r="D11" s="58">
        <f t="shared" si="1"/>
        <v>46.863468634686349</v>
      </c>
      <c r="E11" s="57">
        <v>76</v>
      </c>
      <c r="F11" s="58">
        <f t="shared" si="2"/>
        <v>28.044280442804428</v>
      </c>
      <c r="G11" s="57">
        <v>0</v>
      </c>
      <c r="H11" s="58">
        <f t="shared" si="3"/>
        <v>0</v>
      </c>
      <c r="I11" s="57">
        <v>2</v>
      </c>
      <c r="J11" s="58">
        <f t="shared" si="4"/>
        <v>0.73800738007380073</v>
      </c>
      <c r="K11" s="57">
        <v>0</v>
      </c>
      <c r="L11" s="58">
        <f t="shared" si="0"/>
        <v>0</v>
      </c>
      <c r="M11" s="57">
        <v>0</v>
      </c>
      <c r="N11" s="58">
        <f t="shared" si="5"/>
        <v>0</v>
      </c>
      <c r="O11" s="133">
        <v>0</v>
      </c>
      <c r="P11" s="59">
        <f t="shared" si="6"/>
        <v>0</v>
      </c>
      <c r="Q11" s="133">
        <v>1</v>
      </c>
      <c r="R11" s="59">
        <f t="shared" si="7"/>
        <v>0.36900369003690037</v>
      </c>
      <c r="S11" s="133">
        <v>0</v>
      </c>
      <c r="T11" s="59">
        <f t="shared" si="8"/>
        <v>0</v>
      </c>
      <c r="U11" s="133">
        <v>56</v>
      </c>
      <c r="V11" s="59">
        <f t="shared" si="9"/>
        <v>20.664206642066421</v>
      </c>
    </row>
    <row r="12" spans="1:22">
      <c r="A12" s="55" t="s">
        <v>25</v>
      </c>
      <c r="B12" s="56">
        <v>642</v>
      </c>
      <c r="C12" s="57">
        <v>333</v>
      </c>
      <c r="D12" s="58">
        <f t="shared" si="1"/>
        <v>51.86915887850467</v>
      </c>
      <c r="E12" s="57">
        <v>129</v>
      </c>
      <c r="F12" s="58">
        <f t="shared" si="2"/>
        <v>20.093457943925234</v>
      </c>
      <c r="G12" s="57">
        <v>0</v>
      </c>
      <c r="H12" s="58">
        <f t="shared" si="3"/>
        <v>0</v>
      </c>
      <c r="I12" s="57">
        <v>4</v>
      </c>
      <c r="J12" s="58">
        <f t="shared" si="4"/>
        <v>0.62305295950155759</v>
      </c>
      <c r="K12" s="57">
        <v>0</v>
      </c>
      <c r="L12" s="58">
        <f t="shared" si="0"/>
        <v>0</v>
      </c>
      <c r="M12" s="57">
        <v>0</v>
      </c>
      <c r="N12" s="58">
        <f t="shared" si="5"/>
        <v>0</v>
      </c>
      <c r="O12" s="133">
        <v>0</v>
      </c>
      <c r="P12" s="59">
        <f t="shared" si="6"/>
        <v>0</v>
      </c>
      <c r="Q12" s="133">
        <v>0</v>
      </c>
      <c r="R12" s="59">
        <f t="shared" si="7"/>
        <v>0</v>
      </c>
      <c r="S12" s="133">
        <v>0</v>
      </c>
      <c r="T12" s="59">
        <f t="shared" si="8"/>
        <v>0</v>
      </c>
      <c r="U12" s="133">
        <v>149</v>
      </c>
      <c r="V12" s="59">
        <f t="shared" si="9"/>
        <v>23.208722741433021</v>
      </c>
    </row>
    <row r="13" spans="1:22">
      <c r="A13" s="55" t="s">
        <v>31</v>
      </c>
      <c r="B13" s="56">
        <v>149</v>
      </c>
      <c r="C13" s="57">
        <v>81</v>
      </c>
      <c r="D13" s="58">
        <f t="shared" si="1"/>
        <v>54.36241610738255</v>
      </c>
      <c r="E13" s="57">
        <v>32</v>
      </c>
      <c r="F13" s="58">
        <f t="shared" si="2"/>
        <v>21.476510067114095</v>
      </c>
      <c r="G13" s="57">
        <v>0</v>
      </c>
      <c r="H13" s="58">
        <f t="shared" si="3"/>
        <v>0</v>
      </c>
      <c r="I13" s="57">
        <v>5</v>
      </c>
      <c r="J13" s="58">
        <f t="shared" si="4"/>
        <v>3.3557046979865772</v>
      </c>
      <c r="K13" s="57">
        <v>0</v>
      </c>
      <c r="L13" s="58">
        <f t="shared" si="0"/>
        <v>0</v>
      </c>
      <c r="M13" s="57">
        <v>0</v>
      </c>
      <c r="N13" s="58">
        <f t="shared" si="5"/>
        <v>0</v>
      </c>
      <c r="O13" s="133">
        <v>0</v>
      </c>
      <c r="P13" s="59">
        <f t="shared" si="6"/>
        <v>0</v>
      </c>
      <c r="Q13" s="133">
        <v>0</v>
      </c>
      <c r="R13" s="59">
        <f t="shared" si="7"/>
        <v>0</v>
      </c>
      <c r="S13" s="133">
        <v>0</v>
      </c>
      <c r="T13" s="59">
        <f t="shared" si="8"/>
        <v>0</v>
      </c>
      <c r="U13" s="133">
        <v>28</v>
      </c>
      <c r="V13" s="59">
        <f t="shared" si="9"/>
        <v>18.791946308724832</v>
      </c>
    </row>
    <row r="14" spans="1:22">
      <c r="A14" s="55" t="s">
        <v>4</v>
      </c>
      <c r="B14" s="56">
        <v>192</v>
      </c>
      <c r="C14" s="57">
        <v>89</v>
      </c>
      <c r="D14" s="58">
        <f t="shared" si="1"/>
        <v>46.354166666666664</v>
      </c>
      <c r="E14" s="57">
        <v>30</v>
      </c>
      <c r="F14" s="58">
        <f t="shared" si="2"/>
        <v>15.625</v>
      </c>
      <c r="G14" s="57">
        <v>0</v>
      </c>
      <c r="H14" s="58">
        <f t="shared" si="3"/>
        <v>0</v>
      </c>
      <c r="I14" s="57">
        <v>0</v>
      </c>
      <c r="J14" s="58">
        <f t="shared" si="4"/>
        <v>0</v>
      </c>
      <c r="K14" s="57">
        <v>0</v>
      </c>
      <c r="L14" s="58">
        <f t="shared" si="0"/>
        <v>0</v>
      </c>
      <c r="M14" s="57">
        <v>0</v>
      </c>
      <c r="N14" s="58">
        <f t="shared" si="5"/>
        <v>0</v>
      </c>
      <c r="O14" s="133">
        <v>0</v>
      </c>
      <c r="P14" s="59">
        <f t="shared" si="6"/>
        <v>0</v>
      </c>
      <c r="Q14" s="133">
        <v>0</v>
      </c>
      <c r="R14" s="59">
        <f t="shared" si="7"/>
        <v>0</v>
      </c>
      <c r="S14" s="133">
        <v>0</v>
      </c>
      <c r="T14" s="59">
        <f t="shared" si="8"/>
        <v>0</v>
      </c>
      <c r="U14" s="133">
        <v>52</v>
      </c>
      <c r="V14" s="59">
        <f t="shared" si="9"/>
        <v>27.083333333333332</v>
      </c>
    </row>
    <row r="15" spans="1:22">
      <c r="A15" s="55" t="s">
        <v>35</v>
      </c>
      <c r="B15" s="56">
        <v>516</v>
      </c>
      <c r="C15" s="57">
        <v>295</v>
      </c>
      <c r="D15" s="58">
        <f t="shared" si="1"/>
        <v>57.170542635658911</v>
      </c>
      <c r="E15" s="57">
        <v>99</v>
      </c>
      <c r="F15" s="58">
        <f t="shared" si="2"/>
        <v>19.186046511627907</v>
      </c>
      <c r="G15" s="57">
        <v>0</v>
      </c>
      <c r="H15" s="58">
        <f t="shared" si="3"/>
        <v>0</v>
      </c>
      <c r="I15" s="57">
        <v>1</v>
      </c>
      <c r="J15" s="58">
        <f t="shared" si="4"/>
        <v>0.19379844961240311</v>
      </c>
      <c r="K15" s="57">
        <v>0</v>
      </c>
      <c r="L15" s="58">
        <f t="shared" si="0"/>
        <v>0</v>
      </c>
      <c r="M15" s="57">
        <v>0</v>
      </c>
      <c r="N15" s="58">
        <f t="shared" si="5"/>
        <v>0</v>
      </c>
      <c r="O15" s="133">
        <v>0</v>
      </c>
      <c r="P15" s="59">
        <f t="shared" si="6"/>
        <v>0</v>
      </c>
      <c r="Q15" s="133">
        <v>0</v>
      </c>
      <c r="R15" s="59">
        <f t="shared" si="7"/>
        <v>0</v>
      </c>
      <c r="S15" s="133">
        <v>0</v>
      </c>
      <c r="T15" s="59">
        <f t="shared" si="8"/>
        <v>0</v>
      </c>
      <c r="U15" s="133">
        <v>104</v>
      </c>
      <c r="V15" s="59">
        <f t="shared" si="9"/>
        <v>20.155038759689923</v>
      </c>
    </row>
    <row r="16" spans="1:22">
      <c r="A16" s="55" t="s">
        <v>6</v>
      </c>
      <c r="B16" s="56">
        <v>306</v>
      </c>
      <c r="C16" s="57">
        <v>190</v>
      </c>
      <c r="D16" s="58">
        <f t="shared" si="1"/>
        <v>62.091503267973856</v>
      </c>
      <c r="E16" s="57">
        <v>46</v>
      </c>
      <c r="F16" s="58">
        <f t="shared" si="2"/>
        <v>15.032679738562091</v>
      </c>
      <c r="G16" s="57">
        <v>0</v>
      </c>
      <c r="H16" s="58">
        <f t="shared" si="3"/>
        <v>0</v>
      </c>
      <c r="I16" s="57">
        <v>4</v>
      </c>
      <c r="J16" s="58">
        <f t="shared" si="4"/>
        <v>1.3071895424836601</v>
      </c>
      <c r="K16" s="57">
        <v>0</v>
      </c>
      <c r="L16" s="58">
        <f t="shared" si="0"/>
        <v>0</v>
      </c>
      <c r="M16" s="57">
        <v>0</v>
      </c>
      <c r="N16" s="58">
        <f t="shared" si="5"/>
        <v>0</v>
      </c>
      <c r="O16" s="133">
        <v>0</v>
      </c>
      <c r="P16" s="59">
        <f t="shared" si="6"/>
        <v>0</v>
      </c>
      <c r="Q16" s="133">
        <v>0</v>
      </c>
      <c r="R16" s="59">
        <f t="shared" si="7"/>
        <v>0</v>
      </c>
      <c r="S16" s="133">
        <v>0</v>
      </c>
      <c r="T16" s="59">
        <f t="shared" si="8"/>
        <v>0</v>
      </c>
      <c r="U16" s="133">
        <v>57</v>
      </c>
      <c r="V16" s="59">
        <f t="shared" si="9"/>
        <v>18.627450980392158</v>
      </c>
    </row>
    <row r="17" spans="1:22">
      <c r="A17" s="55" t="s">
        <v>7</v>
      </c>
      <c r="B17" s="60">
        <v>7969</v>
      </c>
      <c r="C17" s="61">
        <v>4563</v>
      </c>
      <c r="D17" s="58">
        <f t="shared" si="1"/>
        <v>57.25938009787928</v>
      </c>
      <c r="E17" s="57">
        <v>1090</v>
      </c>
      <c r="F17" s="58">
        <f t="shared" si="2"/>
        <v>13.678002258752667</v>
      </c>
      <c r="G17" s="61">
        <v>2</v>
      </c>
      <c r="H17" s="58">
        <f t="shared" si="3"/>
        <v>2.5097251850922323E-2</v>
      </c>
      <c r="I17" s="61">
        <v>130</v>
      </c>
      <c r="J17" s="58">
        <f t="shared" si="4"/>
        <v>1.6313213703099512</v>
      </c>
      <c r="K17" s="61">
        <v>3</v>
      </c>
      <c r="L17" s="58">
        <f t="shared" si="0"/>
        <v>3.7645877776383486E-2</v>
      </c>
      <c r="M17" s="61">
        <v>0</v>
      </c>
      <c r="N17" s="58">
        <f t="shared" si="5"/>
        <v>0</v>
      </c>
      <c r="O17" s="134">
        <v>8</v>
      </c>
      <c r="P17" s="59">
        <f t="shared" si="6"/>
        <v>0.10038900740368929</v>
      </c>
      <c r="Q17" s="134">
        <v>17</v>
      </c>
      <c r="R17" s="59">
        <f t="shared" si="7"/>
        <v>0.21332664073283975</v>
      </c>
      <c r="S17" s="134">
        <v>11</v>
      </c>
      <c r="T17" s="59">
        <f t="shared" si="8"/>
        <v>0.13803488518007279</v>
      </c>
      <c r="U17" s="134">
        <v>1869</v>
      </c>
      <c r="V17" s="59">
        <f t="shared" si="9"/>
        <v>23.453381854686913</v>
      </c>
    </row>
    <row r="18" spans="1:22">
      <c r="A18" s="55" t="s">
        <v>8</v>
      </c>
      <c r="B18" s="56">
        <v>125</v>
      </c>
      <c r="C18" s="57">
        <v>65</v>
      </c>
      <c r="D18" s="58">
        <f t="shared" si="1"/>
        <v>52</v>
      </c>
      <c r="E18" s="61">
        <v>25</v>
      </c>
      <c r="F18" s="58">
        <f t="shared" si="2"/>
        <v>20</v>
      </c>
      <c r="G18" s="57">
        <v>0</v>
      </c>
      <c r="H18" s="58">
        <f t="shared" si="3"/>
        <v>0</v>
      </c>
      <c r="I18" s="57">
        <v>0</v>
      </c>
      <c r="J18" s="58">
        <f t="shared" si="4"/>
        <v>0</v>
      </c>
      <c r="K18" s="57">
        <v>0</v>
      </c>
      <c r="L18" s="58">
        <f t="shared" si="0"/>
        <v>0</v>
      </c>
      <c r="M18" s="57">
        <v>0</v>
      </c>
      <c r="N18" s="58">
        <f t="shared" si="5"/>
        <v>0</v>
      </c>
      <c r="O18" s="133">
        <v>0</v>
      </c>
      <c r="P18" s="59">
        <f t="shared" si="6"/>
        <v>0</v>
      </c>
      <c r="Q18" s="133">
        <v>4</v>
      </c>
      <c r="R18" s="59">
        <f t="shared" si="7"/>
        <v>3.2</v>
      </c>
      <c r="S18" s="133">
        <v>0</v>
      </c>
      <c r="T18" s="59">
        <f t="shared" si="8"/>
        <v>0</v>
      </c>
      <c r="U18" s="133">
        <v>31</v>
      </c>
      <c r="V18" s="59">
        <f t="shared" si="9"/>
        <v>24.8</v>
      </c>
    </row>
    <row r="19" spans="1:22">
      <c r="A19" s="55" t="s">
        <v>9</v>
      </c>
      <c r="B19" s="56">
        <v>93</v>
      </c>
      <c r="C19" s="57">
        <v>52</v>
      </c>
      <c r="D19" s="58">
        <f t="shared" si="1"/>
        <v>55.913978494623656</v>
      </c>
      <c r="E19" s="57">
        <v>15</v>
      </c>
      <c r="F19" s="58">
        <f t="shared" si="2"/>
        <v>16.129032258064516</v>
      </c>
      <c r="G19" s="57">
        <v>0</v>
      </c>
      <c r="H19" s="58">
        <f t="shared" si="3"/>
        <v>0</v>
      </c>
      <c r="I19" s="57">
        <v>0</v>
      </c>
      <c r="J19" s="58">
        <f t="shared" si="4"/>
        <v>0</v>
      </c>
      <c r="K19" s="57">
        <v>0</v>
      </c>
      <c r="L19" s="58">
        <f t="shared" si="0"/>
        <v>0</v>
      </c>
      <c r="M19" s="57">
        <v>0</v>
      </c>
      <c r="N19" s="58">
        <f t="shared" si="5"/>
        <v>0</v>
      </c>
      <c r="O19" s="133">
        <v>0</v>
      </c>
      <c r="P19" s="59">
        <f t="shared" si="6"/>
        <v>0</v>
      </c>
      <c r="Q19" s="133">
        <v>0</v>
      </c>
      <c r="R19" s="59">
        <f t="shared" si="7"/>
        <v>0</v>
      </c>
      <c r="S19" s="133">
        <v>0</v>
      </c>
      <c r="T19" s="59">
        <f t="shared" si="8"/>
        <v>0</v>
      </c>
      <c r="U19" s="133">
        <v>16</v>
      </c>
      <c r="V19" s="59">
        <f t="shared" si="9"/>
        <v>17.204301075268816</v>
      </c>
    </row>
    <row r="20" spans="1:22">
      <c r="A20" s="55" t="s">
        <v>10</v>
      </c>
      <c r="B20" s="60">
        <v>1175</v>
      </c>
      <c r="C20" s="61">
        <v>639</v>
      </c>
      <c r="D20" s="58">
        <f t="shared" si="1"/>
        <v>54.382978723404257</v>
      </c>
      <c r="E20" s="57">
        <v>188</v>
      </c>
      <c r="F20" s="58">
        <f t="shared" si="2"/>
        <v>16</v>
      </c>
      <c r="G20" s="61">
        <v>0</v>
      </c>
      <c r="H20" s="58">
        <f t="shared" si="3"/>
        <v>0</v>
      </c>
      <c r="I20" s="61">
        <v>9</v>
      </c>
      <c r="J20" s="58">
        <f t="shared" si="4"/>
        <v>0.76595744680851063</v>
      </c>
      <c r="K20" s="61">
        <v>0</v>
      </c>
      <c r="L20" s="58">
        <f t="shared" si="0"/>
        <v>0</v>
      </c>
      <c r="M20" s="61">
        <v>0</v>
      </c>
      <c r="N20" s="58">
        <f t="shared" si="5"/>
        <v>0</v>
      </c>
      <c r="O20" s="134">
        <v>0</v>
      </c>
      <c r="P20" s="59">
        <f t="shared" si="6"/>
        <v>0</v>
      </c>
      <c r="Q20" s="134">
        <v>1</v>
      </c>
      <c r="R20" s="59">
        <f t="shared" si="7"/>
        <v>8.5106382978723402E-2</v>
      </c>
      <c r="S20" s="134">
        <v>0</v>
      </c>
      <c r="T20" s="59">
        <f t="shared" si="8"/>
        <v>0</v>
      </c>
      <c r="U20" s="134">
        <v>294</v>
      </c>
      <c r="V20" s="59">
        <f t="shared" si="9"/>
        <v>25.021276595744681</v>
      </c>
    </row>
    <row r="21" spans="1:22">
      <c r="A21" s="55" t="s">
        <v>11</v>
      </c>
      <c r="B21" s="56">
        <v>723</v>
      </c>
      <c r="C21" s="57">
        <v>321</v>
      </c>
      <c r="D21" s="58">
        <f t="shared" si="1"/>
        <v>44.398340248962654</v>
      </c>
      <c r="E21" s="61">
        <v>198</v>
      </c>
      <c r="F21" s="58">
        <f t="shared" si="2"/>
        <v>27.385892116182571</v>
      </c>
      <c r="G21" s="57">
        <v>0</v>
      </c>
      <c r="H21" s="58">
        <f t="shared" si="3"/>
        <v>0</v>
      </c>
      <c r="I21" s="57">
        <v>7</v>
      </c>
      <c r="J21" s="58">
        <f t="shared" si="4"/>
        <v>0.9681881051175657</v>
      </c>
      <c r="K21" s="57">
        <v>0</v>
      </c>
      <c r="L21" s="58">
        <f t="shared" si="0"/>
        <v>0</v>
      </c>
      <c r="M21" s="57">
        <v>1</v>
      </c>
      <c r="N21" s="58">
        <f t="shared" si="5"/>
        <v>0.13831258644536654</v>
      </c>
      <c r="O21" s="133">
        <v>0</v>
      </c>
      <c r="P21" s="59">
        <f t="shared" si="6"/>
        <v>0</v>
      </c>
      <c r="Q21" s="133">
        <v>0</v>
      </c>
      <c r="R21" s="59">
        <f t="shared" si="7"/>
        <v>0</v>
      </c>
      <c r="S21" s="133">
        <v>0</v>
      </c>
      <c r="T21" s="59">
        <f t="shared" si="8"/>
        <v>0</v>
      </c>
      <c r="U21" s="133">
        <v>174</v>
      </c>
      <c r="V21" s="59">
        <f t="shared" si="9"/>
        <v>24.066390041493776</v>
      </c>
    </row>
    <row r="22" spans="1:22">
      <c r="A22" s="55" t="s">
        <v>12</v>
      </c>
      <c r="B22" s="56">
        <v>870</v>
      </c>
      <c r="C22" s="57">
        <v>470</v>
      </c>
      <c r="D22" s="58">
        <f t="shared" si="1"/>
        <v>54.022988505747129</v>
      </c>
      <c r="E22" s="57">
        <v>162</v>
      </c>
      <c r="F22" s="58">
        <f t="shared" si="2"/>
        <v>18.620689655172413</v>
      </c>
      <c r="G22" s="57">
        <v>0</v>
      </c>
      <c r="H22" s="58">
        <f t="shared" si="3"/>
        <v>0</v>
      </c>
      <c r="I22" s="57">
        <v>7</v>
      </c>
      <c r="J22" s="58">
        <f t="shared" si="4"/>
        <v>0.8045977011494253</v>
      </c>
      <c r="K22" s="57">
        <v>0</v>
      </c>
      <c r="L22" s="58">
        <f t="shared" si="0"/>
        <v>0</v>
      </c>
      <c r="M22" s="57">
        <v>1</v>
      </c>
      <c r="N22" s="58">
        <f t="shared" si="5"/>
        <v>0.11494252873563218</v>
      </c>
      <c r="O22" s="133">
        <v>0</v>
      </c>
      <c r="P22" s="59">
        <f t="shared" si="6"/>
        <v>0</v>
      </c>
      <c r="Q22" s="133">
        <v>0</v>
      </c>
      <c r="R22" s="59">
        <f t="shared" si="7"/>
        <v>0</v>
      </c>
      <c r="S22" s="133">
        <v>0</v>
      </c>
      <c r="T22" s="59">
        <f t="shared" si="8"/>
        <v>0</v>
      </c>
      <c r="U22" s="133">
        <v>195</v>
      </c>
      <c r="V22" s="59">
        <f t="shared" si="9"/>
        <v>22.413793103448278</v>
      </c>
    </row>
    <row r="23" spans="1:22">
      <c r="A23" s="55" t="s">
        <v>13</v>
      </c>
      <c r="B23" s="56">
        <v>192</v>
      </c>
      <c r="C23" s="57">
        <v>100</v>
      </c>
      <c r="D23" s="58">
        <f>C23*100/B23</f>
        <v>52.083333333333336</v>
      </c>
      <c r="E23" s="57">
        <v>43</v>
      </c>
      <c r="F23" s="58">
        <f t="shared" si="2"/>
        <v>22.395833333333332</v>
      </c>
      <c r="G23" s="57">
        <v>0</v>
      </c>
      <c r="H23" s="58">
        <f t="shared" si="3"/>
        <v>0</v>
      </c>
      <c r="I23" s="57">
        <v>0</v>
      </c>
      <c r="J23" s="58">
        <f t="shared" si="4"/>
        <v>0</v>
      </c>
      <c r="K23" s="57">
        <v>0</v>
      </c>
      <c r="L23" s="58">
        <f t="shared" si="0"/>
        <v>0</v>
      </c>
      <c r="M23" s="57">
        <v>0</v>
      </c>
      <c r="N23" s="58">
        <f t="shared" si="5"/>
        <v>0</v>
      </c>
      <c r="O23" s="133">
        <v>0</v>
      </c>
      <c r="P23" s="59">
        <f t="shared" si="6"/>
        <v>0</v>
      </c>
      <c r="Q23" s="133">
        <v>0</v>
      </c>
      <c r="R23" s="59">
        <f t="shared" si="7"/>
        <v>0</v>
      </c>
      <c r="S23" s="133">
        <v>0</v>
      </c>
      <c r="T23" s="59">
        <f t="shared" si="8"/>
        <v>0</v>
      </c>
      <c r="U23" s="133">
        <v>48</v>
      </c>
      <c r="V23" s="59">
        <f t="shared" si="9"/>
        <v>25</v>
      </c>
    </row>
    <row r="24" spans="1:22">
      <c r="A24" s="55" t="s">
        <v>14</v>
      </c>
      <c r="B24" s="60">
        <v>1095</v>
      </c>
      <c r="C24" s="61">
        <v>589</v>
      </c>
      <c r="D24" s="58">
        <f t="shared" si="1"/>
        <v>53.789954337899545</v>
      </c>
      <c r="E24" s="57">
        <v>183</v>
      </c>
      <c r="F24" s="58">
        <f t="shared" si="2"/>
        <v>16.712328767123289</v>
      </c>
      <c r="G24" s="61">
        <v>0</v>
      </c>
      <c r="H24" s="58">
        <f t="shared" si="3"/>
        <v>0</v>
      </c>
      <c r="I24" s="61">
        <v>13</v>
      </c>
      <c r="J24" s="58">
        <f t="shared" si="4"/>
        <v>1.1872146118721461</v>
      </c>
      <c r="K24" s="61">
        <v>0</v>
      </c>
      <c r="L24" s="58">
        <f t="shared" si="0"/>
        <v>0</v>
      </c>
      <c r="M24" s="61">
        <v>0</v>
      </c>
      <c r="N24" s="58">
        <f t="shared" si="5"/>
        <v>0</v>
      </c>
      <c r="O24" s="134">
        <v>0</v>
      </c>
      <c r="P24" s="59">
        <f t="shared" si="6"/>
        <v>0</v>
      </c>
      <c r="Q24" s="134">
        <v>0</v>
      </c>
      <c r="R24" s="59">
        <f t="shared" si="7"/>
        <v>0</v>
      </c>
      <c r="S24" s="134">
        <v>0</v>
      </c>
      <c r="T24" s="59">
        <f t="shared" si="8"/>
        <v>0</v>
      </c>
      <c r="U24" s="134">
        <v>266</v>
      </c>
      <c r="V24" s="59">
        <f t="shared" si="9"/>
        <v>24.292237442922374</v>
      </c>
    </row>
    <row r="25" spans="1:22">
      <c r="A25" s="55" t="s">
        <v>15</v>
      </c>
      <c r="B25" s="56">
        <v>277</v>
      </c>
      <c r="C25" s="57">
        <v>146</v>
      </c>
      <c r="D25" s="58">
        <f t="shared" si="1"/>
        <v>52.707581227436826</v>
      </c>
      <c r="E25" s="61">
        <v>36</v>
      </c>
      <c r="F25" s="58">
        <f t="shared" si="2"/>
        <v>12.996389891696751</v>
      </c>
      <c r="G25" s="57">
        <v>0</v>
      </c>
      <c r="H25" s="58">
        <f t="shared" si="3"/>
        <v>0</v>
      </c>
      <c r="I25" s="57">
        <v>1</v>
      </c>
      <c r="J25" s="58">
        <f t="shared" si="4"/>
        <v>0.36101083032490977</v>
      </c>
      <c r="K25" s="57">
        <v>0</v>
      </c>
      <c r="L25" s="58">
        <f t="shared" si="0"/>
        <v>0</v>
      </c>
      <c r="M25" s="57">
        <v>0</v>
      </c>
      <c r="N25" s="58">
        <f t="shared" si="5"/>
        <v>0</v>
      </c>
      <c r="O25" s="133">
        <v>0</v>
      </c>
      <c r="P25" s="59">
        <f t="shared" si="6"/>
        <v>0</v>
      </c>
      <c r="Q25" s="133">
        <v>0</v>
      </c>
      <c r="R25" s="59">
        <f t="shared" si="7"/>
        <v>0</v>
      </c>
      <c r="S25" s="133">
        <v>0</v>
      </c>
      <c r="T25" s="59">
        <f t="shared" si="8"/>
        <v>0</v>
      </c>
      <c r="U25" s="133">
        <v>78</v>
      </c>
      <c r="V25" s="59">
        <f t="shared" si="9"/>
        <v>28.158844765342959</v>
      </c>
    </row>
    <row r="26" spans="1:22">
      <c r="A26" s="55" t="s">
        <v>17</v>
      </c>
      <c r="B26" s="56">
        <v>609</v>
      </c>
      <c r="C26" s="61">
        <v>282</v>
      </c>
      <c r="D26" s="58">
        <f t="shared" si="1"/>
        <v>46.305418719211822</v>
      </c>
      <c r="E26" s="57">
        <v>130</v>
      </c>
      <c r="F26" s="58">
        <f t="shared" si="2"/>
        <v>21.346469622331693</v>
      </c>
      <c r="G26" s="57">
        <v>0</v>
      </c>
      <c r="H26" s="58">
        <f t="shared" si="3"/>
        <v>0</v>
      </c>
      <c r="I26" s="57">
        <v>5</v>
      </c>
      <c r="J26" s="58">
        <f t="shared" si="4"/>
        <v>0.82101806239737274</v>
      </c>
      <c r="K26" s="57">
        <v>0</v>
      </c>
      <c r="L26" s="58">
        <f t="shared" si="0"/>
        <v>0</v>
      </c>
      <c r="M26" s="57">
        <v>0</v>
      </c>
      <c r="N26" s="58">
        <f t="shared" si="5"/>
        <v>0</v>
      </c>
      <c r="O26" s="133">
        <v>0</v>
      </c>
      <c r="P26" s="59">
        <f t="shared" si="6"/>
        <v>0</v>
      </c>
      <c r="Q26" s="133">
        <v>0</v>
      </c>
      <c r="R26" s="59">
        <f t="shared" si="7"/>
        <v>0</v>
      </c>
      <c r="S26" s="133">
        <v>0</v>
      </c>
      <c r="T26" s="59">
        <f t="shared" si="8"/>
        <v>0</v>
      </c>
      <c r="U26" s="133">
        <v>154</v>
      </c>
      <c r="V26" s="59">
        <f t="shared" si="9"/>
        <v>25.287356321839081</v>
      </c>
    </row>
    <row r="27" spans="1:22">
      <c r="A27" s="55" t="s">
        <v>16</v>
      </c>
      <c r="B27" s="56">
        <v>152</v>
      </c>
      <c r="C27" s="57">
        <v>68</v>
      </c>
      <c r="D27" s="58">
        <f t="shared" si="1"/>
        <v>44.736842105263158</v>
      </c>
      <c r="E27" s="57">
        <v>21</v>
      </c>
      <c r="F27" s="58">
        <f t="shared" si="2"/>
        <v>13.815789473684211</v>
      </c>
      <c r="G27" s="57">
        <v>0</v>
      </c>
      <c r="H27" s="58">
        <f t="shared" si="3"/>
        <v>0</v>
      </c>
      <c r="I27" s="57">
        <v>3</v>
      </c>
      <c r="J27" s="58">
        <f t="shared" si="4"/>
        <v>1.9736842105263157</v>
      </c>
      <c r="K27" s="57">
        <v>0</v>
      </c>
      <c r="L27" s="58">
        <f t="shared" si="0"/>
        <v>0</v>
      </c>
      <c r="M27" s="57">
        <v>0</v>
      </c>
      <c r="N27" s="58">
        <f t="shared" si="5"/>
        <v>0</v>
      </c>
      <c r="O27" s="133">
        <v>0</v>
      </c>
      <c r="P27" s="59">
        <f t="shared" si="6"/>
        <v>0</v>
      </c>
      <c r="Q27" s="133">
        <v>0</v>
      </c>
      <c r="R27" s="59">
        <f t="shared" si="7"/>
        <v>0</v>
      </c>
      <c r="S27" s="133">
        <v>0</v>
      </c>
      <c r="T27" s="59">
        <f t="shared" si="8"/>
        <v>0</v>
      </c>
      <c r="U27" s="133">
        <v>53</v>
      </c>
      <c r="V27" s="59">
        <f t="shared" si="9"/>
        <v>34.868421052631582</v>
      </c>
    </row>
    <row r="28" spans="1:22">
      <c r="A28" s="55" t="s">
        <v>18</v>
      </c>
      <c r="B28" s="56">
        <v>309</v>
      </c>
      <c r="C28" s="61">
        <v>145</v>
      </c>
      <c r="D28" s="58">
        <f t="shared" si="1"/>
        <v>46.925566343042071</v>
      </c>
      <c r="E28" s="57">
        <v>78</v>
      </c>
      <c r="F28" s="58">
        <f t="shared" si="2"/>
        <v>25.242718446601941</v>
      </c>
      <c r="G28" s="57">
        <v>0</v>
      </c>
      <c r="H28" s="58">
        <f t="shared" si="3"/>
        <v>0</v>
      </c>
      <c r="I28" s="57">
        <v>1</v>
      </c>
      <c r="J28" s="58">
        <f t="shared" si="4"/>
        <v>0.32362459546925565</v>
      </c>
      <c r="K28" s="57">
        <v>0</v>
      </c>
      <c r="L28" s="58">
        <f t="shared" si="0"/>
        <v>0</v>
      </c>
      <c r="M28" s="57">
        <v>1</v>
      </c>
      <c r="N28" s="58">
        <f t="shared" si="5"/>
        <v>0.32362459546925565</v>
      </c>
      <c r="O28" s="133">
        <v>0</v>
      </c>
      <c r="P28" s="59">
        <f t="shared" si="6"/>
        <v>0</v>
      </c>
      <c r="Q28" s="133">
        <v>0</v>
      </c>
      <c r="R28" s="59">
        <f t="shared" si="7"/>
        <v>0</v>
      </c>
      <c r="S28" s="133">
        <v>0</v>
      </c>
      <c r="T28" s="59">
        <f t="shared" si="8"/>
        <v>0</v>
      </c>
      <c r="U28" s="133">
        <v>68</v>
      </c>
      <c r="V28" s="59">
        <f t="shared" si="9"/>
        <v>22.006472491909385</v>
      </c>
    </row>
    <row r="29" spans="1:22">
      <c r="A29" s="55" t="s">
        <v>24</v>
      </c>
      <c r="B29" s="56">
        <v>199</v>
      </c>
      <c r="C29" s="57">
        <v>112</v>
      </c>
      <c r="D29" s="58">
        <f t="shared" si="1"/>
        <v>56.281407035175882</v>
      </c>
      <c r="E29" s="57">
        <v>28</v>
      </c>
      <c r="F29" s="58">
        <f t="shared" si="2"/>
        <v>14.07035175879397</v>
      </c>
      <c r="G29" s="57">
        <v>0</v>
      </c>
      <c r="H29" s="58">
        <f t="shared" si="3"/>
        <v>0</v>
      </c>
      <c r="I29" s="57">
        <v>5</v>
      </c>
      <c r="J29" s="58">
        <f t="shared" si="4"/>
        <v>2.512562814070352</v>
      </c>
      <c r="K29" s="57">
        <v>0</v>
      </c>
      <c r="L29" s="58">
        <f t="shared" si="0"/>
        <v>0</v>
      </c>
      <c r="M29" s="57">
        <v>0</v>
      </c>
      <c r="N29" s="58">
        <f t="shared" si="5"/>
        <v>0</v>
      </c>
      <c r="O29" s="133">
        <v>0</v>
      </c>
      <c r="P29" s="59">
        <f t="shared" si="6"/>
        <v>0</v>
      </c>
      <c r="Q29" s="133">
        <v>0</v>
      </c>
      <c r="R29" s="59">
        <f t="shared" si="7"/>
        <v>0</v>
      </c>
      <c r="S29" s="133">
        <v>0</v>
      </c>
      <c r="T29" s="59">
        <f t="shared" si="8"/>
        <v>0</v>
      </c>
      <c r="U29" s="133">
        <v>49</v>
      </c>
      <c r="V29" s="59">
        <f t="shared" si="9"/>
        <v>24.623115577889447</v>
      </c>
    </row>
    <row r="30" spans="1:22">
      <c r="A30" s="55" t="s">
        <v>19</v>
      </c>
      <c r="B30" s="56">
        <v>430</v>
      </c>
      <c r="C30" s="57">
        <v>234</v>
      </c>
      <c r="D30" s="58">
        <f t="shared" si="1"/>
        <v>54.418604651162788</v>
      </c>
      <c r="E30" s="57">
        <v>95</v>
      </c>
      <c r="F30" s="58">
        <f t="shared" si="2"/>
        <v>22.093023255813954</v>
      </c>
      <c r="G30" s="57">
        <v>0</v>
      </c>
      <c r="H30" s="58">
        <f t="shared" si="3"/>
        <v>0</v>
      </c>
      <c r="I30" s="57">
        <v>3</v>
      </c>
      <c r="J30" s="58">
        <f t="shared" si="4"/>
        <v>0.69767441860465118</v>
      </c>
      <c r="K30" s="57">
        <v>0</v>
      </c>
      <c r="L30" s="58">
        <f t="shared" si="0"/>
        <v>0</v>
      </c>
      <c r="M30" s="57">
        <v>0</v>
      </c>
      <c r="N30" s="58">
        <f t="shared" si="5"/>
        <v>0</v>
      </c>
      <c r="O30" s="133">
        <v>0</v>
      </c>
      <c r="P30" s="59">
        <f t="shared" si="6"/>
        <v>0</v>
      </c>
      <c r="Q30" s="133">
        <v>0</v>
      </c>
      <c r="R30" s="59">
        <f t="shared" si="7"/>
        <v>0</v>
      </c>
      <c r="S30" s="133">
        <v>0</v>
      </c>
      <c r="T30" s="59">
        <f t="shared" si="8"/>
        <v>0</v>
      </c>
      <c r="U30" s="133">
        <v>89</v>
      </c>
      <c r="V30" s="59">
        <f t="shared" si="9"/>
        <v>20.697674418604652</v>
      </c>
    </row>
    <row r="31" spans="1:22">
      <c r="A31" s="55" t="s">
        <v>32</v>
      </c>
      <c r="B31" s="56">
        <v>811</v>
      </c>
      <c r="C31" s="57">
        <v>456</v>
      </c>
      <c r="D31" s="58">
        <f t="shared" si="1"/>
        <v>56.2268803945746</v>
      </c>
      <c r="E31" s="57">
        <v>129</v>
      </c>
      <c r="F31" s="58">
        <f t="shared" si="2"/>
        <v>15.90628853267571</v>
      </c>
      <c r="G31" s="57">
        <v>1</v>
      </c>
      <c r="H31" s="58">
        <f t="shared" si="3"/>
        <v>0.12330456226880394</v>
      </c>
      <c r="I31" s="57">
        <v>6</v>
      </c>
      <c r="J31" s="58">
        <f t="shared" si="4"/>
        <v>0.73982737361282369</v>
      </c>
      <c r="K31" s="57">
        <v>1</v>
      </c>
      <c r="L31" s="58">
        <f t="shared" si="0"/>
        <v>0.12330456226880394</v>
      </c>
      <c r="M31" s="57">
        <v>1</v>
      </c>
      <c r="N31" s="58">
        <f t="shared" si="5"/>
        <v>0.12330456226880394</v>
      </c>
      <c r="O31" s="133">
        <v>0</v>
      </c>
      <c r="P31" s="59">
        <f t="shared" si="6"/>
        <v>0</v>
      </c>
      <c r="Q31" s="133">
        <v>0</v>
      </c>
      <c r="R31" s="59">
        <f t="shared" si="7"/>
        <v>0</v>
      </c>
      <c r="S31" s="133">
        <v>0</v>
      </c>
      <c r="T31" s="59">
        <f t="shared" si="8"/>
        <v>0</v>
      </c>
      <c r="U31" s="133">
        <v>198</v>
      </c>
      <c r="V31" s="59">
        <f t="shared" si="9"/>
        <v>24.414303329223181</v>
      </c>
    </row>
    <row r="32" spans="1:22">
      <c r="A32" s="55" t="s">
        <v>20</v>
      </c>
      <c r="B32" s="56">
        <v>839</v>
      </c>
      <c r="C32" s="57">
        <v>488</v>
      </c>
      <c r="D32" s="58">
        <f t="shared" si="1"/>
        <v>58.164481525625746</v>
      </c>
      <c r="E32" s="57">
        <v>105</v>
      </c>
      <c r="F32" s="58">
        <f t="shared" si="2"/>
        <v>12.514898688915375</v>
      </c>
      <c r="G32" s="57">
        <v>0</v>
      </c>
      <c r="H32" s="58">
        <f t="shared" si="3"/>
        <v>0</v>
      </c>
      <c r="I32" s="57">
        <v>4</v>
      </c>
      <c r="J32" s="58">
        <f t="shared" si="4"/>
        <v>0.47675804529201432</v>
      </c>
      <c r="K32" s="57">
        <v>0</v>
      </c>
      <c r="L32" s="58">
        <f t="shared" si="0"/>
        <v>0</v>
      </c>
      <c r="M32" s="57">
        <v>0</v>
      </c>
      <c r="N32" s="58">
        <f t="shared" si="5"/>
        <v>0</v>
      </c>
      <c r="O32" s="133">
        <v>0</v>
      </c>
      <c r="P32" s="59">
        <f t="shared" si="6"/>
        <v>0</v>
      </c>
      <c r="Q32" s="133">
        <v>1</v>
      </c>
      <c r="R32" s="59">
        <f t="shared" si="7"/>
        <v>0.11918951132300358</v>
      </c>
      <c r="S32" s="133">
        <v>0</v>
      </c>
      <c r="T32" s="59">
        <f t="shared" si="8"/>
        <v>0</v>
      </c>
      <c r="U32" s="133">
        <v>204</v>
      </c>
      <c r="V32" s="59">
        <f t="shared" si="9"/>
        <v>24.31466030989273</v>
      </c>
    </row>
    <row r="33" spans="1:22">
      <c r="A33" s="55" t="s">
        <v>22</v>
      </c>
      <c r="B33" s="56">
        <v>275</v>
      </c>
      <c r="C33" s="57">
        <v>144</v>
      </c>
      <c r="D33" s="58">
        <f t="shared" si="1"/>
        <v>52.363636363636367</v>
      </c>
      <c r="E33" s="57">
        <v>31</v>
      </c>
      <c r="F33" s="58">
        <f t="shared" si="2"/>
        <v>11.272727272727273</v>
      </c>
      <c r="G33" s="57">
        <v>0</v>
      </c>
      <c r="H33" s="58">
        <f t="shared" si="3"/>
        <v>0</v>
      </c>
      <c r="I33" s="57">
        <v>1</v>
      </c>
      <c r="J33" s="58">
        <f t="shared" si="4"/>
        <v>0.36363636363636365</v>
      </c>
      <c r="K33" s="57">
        <v>0</v>
      </c>
      <c r="L33" s="58">
        <f t="shared" si="0"/>
        <v>0</v>
      </c>
      <c r="M33" s="57">
        <v>0</v>
      </c>
      <c r="N33" s="58">
        <f t="shared" si="5"/>
        <v>0</v>
      </c>
      <c r="O33" s="133">
        <v>0</v>
      </c>
      <c r="P33" s="59">
        <f t="shared" si="6"/>
        <v>0</v>
      </c>
      <c r="Q33" s="133">
        <v>0</v>
      </c>
      <c r="R33" s="59">
        <f t="shared" si="7"/>
        <v>0</v>
      </c>
      <c r="S33" s="133">
        <v>0</v>
      </c>
      <c r="T33" s="59">
        <f t="shared" si="8"/>
        <v>0</v>
      </c>
      <c r="U33" s="133">
        <v>91</v>
      </c>
      <c r="V33" s="59">
        <f t="shared" si="9"/>
        <v>33.090909090909093</v>
      </c>
    </row>
    <row r="34" spans="1:22">
      <c r="A34" s="55" t="s">
        <v>23</v>
      </c>
      <c r="B34" s="56">
        <v>158</v>
      </c>
      <c r="C34" s="57">
        <v>81</v>
      </c>
      <c r="D34" s="58">
        <f t="shared" si="1"/>
        <v>51.265822784810126</v>
      </c>
      <c r="E34" s="57">
        <v>36</v>
      </c>
      <c r="F34" s="58">
        <f t="shared" si="2"/>
        <v>22.784810126582279</v>
      </c>
      <c r="G34" s="57">
        <v>0</v>
      </c>
      <c r="H34" s="58">
        <f t="shared" si="3"/>
        <v>0</v>
      </c>
      <c r="I34" s="57">
        <v>0</v>
      </c>
      <c r="J34" s="58">
        <f t="shared" si="4"/>
        <v>0</v>
      </c>
      <c r="K34" s="57">
        <v>0</v>
      </c>
      <c r="L34" s="58">
        <f t="shared" si="0"/>
        <v>0</v>
      </c>
      <c r="M34" s="57">
        <v>0</v>
      </c>
      <c r="N34" s="58">
        <f t="shared" si="5"/>
        <v>0</v>
      </c>
      <c r="O34" s="133">
        <v>0</v>
      </c>
      <c r="P34" s="59">
        <f t="shared" si="6"/>
        <v>0</v>
      </c>
      <c r="Q34" s="133">
        <f>H34-(I34+K34+M34+O34)</f>
        <v>0</v>
      </c>
      <c r="R34" s="59">
        <f t="shared" si="7"/>
        <v>0</v>
      </c>
      <c r="S34" s="133">
        <v>0</v>
      </c>
      <c r="T34" s="59">
        <f t="shared" si="8"/>
        <v>0</v>
      </c>
      <c r="U34" s="133">
        <v>35</v>
      </c>
      <c r="V34" s="59">
        <f t="shared" si="9"/>
        <v>22.151898734177216</v>
      </c>
    </row>
    <row r="35" spans="1:22">
      <c r="A35" s="55" t="s">
        <v>21</v>
      </c>
      <c r="B35" s="56">
        <v>206</v>
      </c>
      <c r="C35" s="57">
        <v>92</v>
      </c>
      <c r="D35" s="58">
        <f t="shared" si="1"/>
        <v>44.660194174757279</v>
      </c>
      <c r="E35" s="57">
        <v>45</v>
      </c>
      <c r="F35" s="58">
        <f t="shared" si="2"/>
        <v>21.844660194174757</v>
      </c>
      <c r="G35" s="57">
        <v>0</v>
      </c>
      <c r="H35" s="58">
        <f t="shared" si="3"/>
        <v>0</v>
      </c>
      <c r="I35" s="57">
        <v>0</v>
      </c>
      <c r="J35" s="58">
        <f t="shared" si="4"/>
        <v>0</v>
      </c>
      <c r="K35" s="57">
        <v>0</v>
      </c>
      <c r="L35" s="58">
        <f t="shared" si="0"/>
        <v>0</v>
      </c>
      <c r="M35" s="57">
        <v>0</v>
      </c>
      <c r="N35" s="58">
        <f t="shared" si="5"/>
        <v>0</v>
      </c>
      <c r="O35" s="133">
        <v>0</v>
      </c>
      <c r="P35" s="59">
        <f t="shared" si="6"/>
        <v>0</v>
      </c>
      <c r="Q35" s="133">
        <f>H35-(I35+K35+M35+O35)</f>
        <v>0</v>
      </c>
      <c r="R35" s="59">
        <f t="shared" si="7"/>
        <v>0</v>
      </c>
      <c r="S35" s="133">
        <v>0</v>
      </c>
      <c r="T35" s="59">
        <f t="shared" si="8"/>
        <v>0</v>
      </c>
      <c r="U35" s="133">
        <v>54</v>
      </c>
      <c r="V35" s="59">
        <f t="shared" si="9"/>
        <v>26.21359223300971</v>
      </c>
    </row>
    <row r="36" spans="1:22">
      <c r="A36" s="37" t="s">
        <v>46</v>
      </c>
      <c r="B36" s="62">
        <f>SUM(B4:B35)</f>
        <v>21275</v>
      </c>
      <c r="C36" s="62">
        <f>SUM(C4:C35)</f>
        <v>11556</v>
      </c>
      <c r="D36" s="63">
        <f t="shared" si="1"/>
        <v>54.317273795534668</v>
      </c>
      <c r="E36" s="62">
        <f>SUM(E4:E35)</f>
        <v>3510</v>
      </c>
      <c r="F36" s="63">
        <f t="shared" si="2"/>
        <v>16.498237367802584</v>
      </c>
      <c r="G36" s="62">
        <f>SUM(G4:G35)</f>
        <v>4</v>
      </c>
      <c r="H36" s="63">
        <f>G36*100/B36</f>
        <v>1.8801410105757931E-2</v>
      </c>
      <c r="I36" s="62">
        <f>SUM(I4:I35)</f>
        <v>226</v>
      </c>
      <c r="J36" s="63">
        <f t="shared" si="4"/>
        <v>1.0622796709753231</v>
      </c>
      <c r="K36" s="62">
        <f>SUM(K4:K35)</f>
        <v>5</v>
      </c>
      <c r="L36" s="63">
        <f>K36*100/B36</f>
        <v>2.3501762632197415E-2</v>
      </c>
      <c r="M36" s="62">
        <f>SUM(M4:M35)</f>
        <v>4</v>
      </c>
      <c r="N36" s="63">
        <f t="shared" si="5"/>
        <v>1.8801410105757931E-2</v>
      </c>
      <c r="O36" s="62">
        <f>SUM(O4:O35)</f>
        <v>8</v>
      </c>
      <c r="P36" s="63">
        <f t="shared" si="6"/>
        <v>3.7602820211515862E-2</v>
      </c>
      <c r="Q36" s="62">
        <f>SUM(Q4:Q35)</f>
        <v>24</v>
      </c>
      <c r="R36" s="63">
        <f t="shared" si="7"/>
        <v>0.11280846063454759</v>
      </c>
      <c r="S36" s="62">
        <f>SUM(S4:S35)</f>
        <v>11</v>
      </c>
      <c r="T36" s="63">
        <f t="shared" si="8"/>
        <v>5.170387779083431E-2</v>
      </c>
      <c r="U36" s="62">
        <f>SUM(U4:U35)</f>
        <v>5117</v>
      </c>
      <c r="V36" s="63">
        <f t="shared" si="9"/>
        <v>24.051703877790835</v>
      </c>
    </row>
  </sheetData>
  <mergeCells count="12">
    <mergeCell ref="K2:L2"/>
    <mergeCell ref="A2:A3"/>
    <mergeCell ref="B2:B3"/>
    <mergeCell ref="C2:D2"/>
    <mergeCell ref="E2:F2"/>
    <mergeCell ref="G2:H2"/>
    <mergeCell ref="I2:J2"/>
    <mergeCell ref="S2:T2"/>
    <mergeCell ref="U2:V2"/>
    <mergeCell ref="M2:N2"/>
    <mergeCell ref="O2:P2"/>
    <mergeCell ref="Q2:R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verticalDpi="0" r:id="rId1"/>
  <headerFooter>
    <oddHeader>&amp;L&amp;G&amp;RSCLLD 2014-2020</oddHeader>
    <oddFooter>&amp;L&amp;G&amp;C&amp;G&amp;R&amp;G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T37"/>
  <sheetViews>
    <sheetView view="pageLayout" zoomScaleNormal="85" workbookViewId="0">
      <selection activeCell="D1" sqref="D1"/>
    </sheetView>
  </sheetViews>
  <sheetFormatPr defaultRowHeight="14.4"/>
  <cols>
    <col min="1" max="1" width="14.33203125" customWidth="1"/>
    <col min="2" max="2" width="8" customWidth="1"/>
    <col min="3" max="3" width="6.33203125" customWidth="1"/>
    <col min="4" max="4" width="7.33203125" customWidth="1"/>
    <col min="5" max="5" width="6.33203125" customWidth="1"/>
    <col min="6" max="6" width="7.33203125" customWidth="1"/>
    <col min="7" max="7" width="6.33203125" customWidth="1"/>
    <col min="8" max="8" width="7.33203125" customWidth="1"/>
    <col min="9" max="9" width="6.33203125" customWidth="1"/>
    <col min="10" max="10" width="7.33203125" customWidth="1"/>
    <col min="11" max="11" width="6.33203125" customWidth="1"/>
    <col min="12" max="12" width="7.33203125" customWidth="1"/>
    <col min="13" max="13" width="6.33203125" customWidth="1"/>
    <col min="14" max="14" width="7.33203125" customWidth="1"/>
    <col min="15" max="15" width="6.33203125" customWidth="1"/>
    <col min="16" max="16" width="7.33203125" customWidth="1"/>
    <col min="17" max="17" width="6.33203125" customWidth="1"/>
    <col min="18" max="18" width="7.33203125" customWidth="1"/>
    <col min="19" max="19" width="6.33203125" customWidth="1"/>
    <col min="20" max="20" width="7.33203125" customWidth="1"/>
  </cols>
  <sheetData>
    <row r="1" spans="1:20">
      <c r="A1" s="135" t="s">
        <v>205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s="4" customFormat="1">
      <c r="A2" s="187" t="s">
        <v>34</v>
      </c>
      <c r="B2" s="179" t="s">
        <v>52</v>
      </c>
      <c r="C2" s="178" t="s">
        <v>73</v>
      </c>
      <c r="D2" s="179"/>
      <c r="E2" s="178" t="s">
        <v>74</v>
      </c>
      <c r="F2" s="184"/>
      <c r="G2" s="186" t="s">
        <v>66</v>
      </c>
      <c r="H2" s="186"/>
      <c r="I2" s="186"/>
      <c r="J2" s="186"/>
      <c r="K2" s="186"/>
      <c r="L2" s="186"/>
      <c r="M2" s="186"/>
      <c r="N2" s="186"/>
      <c r="O2" s="186"/>
      <c r="P2" s="183"/>
      <c r="Q2" s="178" t="s">
        <v>72</v>
      </c>
      <c r="R2" s="179"/>
      <c r="S2" s="178" t="s">
        <v>45</v>
      </c>
      <c r="T2" s="179"/>
    </row>
    <row r="3" spans="1:20" ht="43.2" customHeight="1">
      <c r="A3" s="188"/>
      <c r="B3" s="190"/>
      <c r="C3" s="180"/>
      <c r="D3" s="181"/>
      <c r="E3" s="180"/>
      <c r="F3" s="185"/>
      <c r="G3" s="182" t="s">
        <v>71</v>
      </c>
      <c r="H3" s="183"/>
      <c r="I3" s="182" t="s">
        <v>67</v>
      </c>
      <c r="J3" s="183"/>
      <c r="K3" s="182" t="s">
        <v>68</v>
      </c>
      <c r="L3" s="183"/>
      <c r="M3" s="182" t="s">
        <v>69</v>
      </c>
      <c r="N3" s="183"/>
      <c r="O3" s="182" t="s">
        <v>70</v>
      </c>
      <c r="P3" s="183"/>
      <c r="Q3" s="180"/>
      <c r="R3" s="181"/>
      <c r="S3" s="180"/>
      <c r="T3" s="181"/>
    </row>
    <row r="4" spans="1:20">
      <c r="A4" s="189"/>
      <c r="B4" s="181"/>
      <c r="C4" s="137" t="s">
        <v>50</v>
      </c>
      <c r="D4" s="137" t="s">
        <v>51</v>
      </c>
      <c r="E4" s="137" t="s">
        <v>50</v>
      </c>
      <c r="F4" s="137" t="s">
        <v>51</v>
      </c>
      <c r="G4" s="137" t="s">
        <v>50</v>
      </c>
      <c r="H4" s="137" t="s">
        <v>51</v>
      </c>
      <c r="I4" s="137" t="s">
        <v>50</v>
      </c>
      <c r="J4" s="137" t="s">
        <v>51</v>
      </c>
      <c r="K4" s="137" t="s">
        <v>50</v>
      </c>
      <c r="L4" s="137" t="s">
        <v>51</v>
      </c>
      <c r="M4" s="137" t="s">
        <v>50</v>
      </c>
      <c r="N4" s="137" t="s">
        <v>51</v>
      </c>
      <c r="O4" s="137" t="s">
        <v>50</v>
      </c>
      <c r="P4" s="137" t="s">
        <v>51</v>
      </c>
      <c r="Q4" s="137" t="s">
        <v>50</v>
      </c>
      <c r="R4" s="137" t="s">
        <v>51</v>
      </c>
      <c r="S4" s="137" t="s">
        <v>50</v>
      </c>
      <c r="T4" s="137" t="s">
        <v>51</v>
      </c>
    </row>
    <row r="5" spans="1:20">
      <c r="A5" s="138" t="s">
        <v>26</v>
      </c>
      <c r="B5" s="139">
        <v>338</v>
      </c>
      <c r="C5" s="140">
        <v>16</v>
      </c>
      <c r="D5" s="141">
        <f>C5*100/B5</f>
        <v>4.7337278106508878</v>
      </c>
      <c r="E5" s="140">
        <v>67</v>
      </c>
      <c r="F5" s="141">
        <f>E5*100/B5</f>
        <v>19.822485207100591</v>
      </c>
      <c r="G5" s="140">
        <v>62</v>
      </c>
      <c r="H5" s="141">
        <f>G5*100/E5</f>
        <v>92.537313432835816</v>
      </c>
      <c r="I5" s="140">
        <v>0</v>
      </c>
      <c r="J5" s="141">
        <f>I5*100/E5</f>
        <v>0</v>
      </c>
      <c r="K5" s="140">
        <v>0</v>
      </c>
      <c r="L5" s="141">
        <f>K5*100/E5</f>
        <v>0</v>
      </c>
      <c r="M5" s="140">
        <v>1</v>
      </c>
      <c r="N5" s="141">
        <f>M5*100/E5</f>
        <v>1.4925373134328359</v>
      </c>
      <c r="O5" s="140">
        <v>0</v>
      </c>
      <c r="P5" s="142">
        <f>O5*100/E5</f>
        <v>0</v>
      </c>
      <c r="Q5" s="140">
        <v>74</v>
      </c>
      <c r="R5" s="142">
        <f>Q5*100/B5</f>
        <v>21.893491124260354</v>
      </c>
      <c r="S5" s="140">
        <v>181</v>
      </c>
      <c r="T5" s="142">
        <f t="shared" ref="T5:T37" si="0">S5*100/B5</f>
        <v>53.550295857988168</v>
      </c>
    </row>
    <row r="6" spans="1:20">
      <c r="A6" s="138" t="s">
        <v>1</v>
      </c>
      <c r="B6" s="143">
        <v>343</v>
      </c>
      <c r="C6" s="144">
        <v>39</v>
      </c>
      <c r="D6" s="141">
        <f t="shared" ref="D6:D37" si="1">C6*100/B6</f>
        <v>11.370262390670554</v>
      </c>
      <c r="E6" s="144">
        <v>59</v>
      </c>
      <c r="F6" s="141">
        <f t="shared" ref="F6:F37" si="2">E6*100/B6</f>
        <v>17.201166180758019</v>
      </c>
      <c r="G6" s="144">
        <v>53</v>
      </c>
      <c r="H6" s="141">
        <f t="shared" ref="H6:H37" si="3">G6*100/E6</f>
        <v>89.830508474576277</v>
      </c>
      <c r="I6" s="144">
        <v>1</v>
      </c>
      <c r="J6" s="141">
        <f t="shared" ref="J6:J37" si="4">I6*100/E6</f>
        <v>1.6949152542372881</v>
      </c>
      <c r="K6" s="144">
        <v>0</v>
      </c>
      <c r="L6" s="141">
        <f t="shared" ref="L6:L37" si="5">K6*100/E6</f>
        <v>0</v>
      </c>
      <c r="M6" s="144">
        <v>0</v>
      </c>
      <c r="N6" s="141">
        <f t="shared" ref="N6:N37" si="6">M6*100/E6</f>
        <v>0</v>
      </c>
      <c r="O6" s="140">
        <v>0</v>
      </c>
      <c r="P6" s="142">
        <f t="shared" ref="P6:P37" si="7">O6*100/E6</f>
        <v>0</v>
      </c>
      <c r="Q6" s="140">
        <v>112</v>
      </c>
      <c r="R6" s="142">
        <f t="shared" ref="R6:R37" si="8">Q6*100/B6</f>
        <v>32.653061224489797</v>
      </c>
      <c r="S6" s="140">
        <v>133</v>
      </c>
      <c r="T6" s="142">
        <f t="shared" si="0"/>
        <v>38.775510204081634</v>
      </c>
    </row>
    <row r="7" spans="1:20">
      <c r="A7" s="138" t="s">
        <v>28</v>
      </c>
      <c r="B7" s="139">
        <v>265</v>
      </c>
      <c r="C7" s="140">
        <v>15</v>
      </c>
      <c r="D7" s="141">
        <f t="shared" si="1"/>
        <v>5.6603773584905657</v>
      </c>
      <c r="E7" s="140">
        <v>103</v>
      </c>
      <c r="F7" s="141">
        <f t="shared" si="2"/>
        <v>38.867924528301884</v>
      </c>
      <c r="G7" s="140">
        <v>88</v>
      </c>
      <c r="H7" s="141">
        <f t="shared" si="3"/>
        <v>85.4368932038835</v>
      </c>
      <c r="I7" s="140">
        <v>0</v>
      </c>
      <c r="J7" s="141">
        <f t="shared" si="4"/>
        <v>0</v>
      </c>
      <c r="K7" s="140">
        <v>2</v>
      </c>
      <c r="L7" s="141">
        <f t="shared" si="5"/>
        <v>1.941747572815534</v>
      </c>
      <c r="M7" s="140">
        <v>0</v>
      </c>
      <c r="N7" s="141">
        <f t="shared" si="6"/>
        <v>0</v>
      </c>
      <c r="O7" s="140">
        <v>5</v>
      </c>
      <c r="P7" s="142">
        <f t="shared" si="7"/>
        <v>4.8543689320388346</v>
      </c>
      <c r="Q7" s="140">
        <v>32</v>
      </c>
      <c r="R7" s="142">
        <f t="shared" si="8"/>
        <v>12.075471698113208</v>
      </c>
      <c r="S7" s="140">
        <v>115</v>
      </c>
      <c r="T7" s="142">
        <f t="shared" si="0"/>
        <v>43.39622641509434</v>
      </c>
    </row>
    <row r="8" spans="1:20">
      <c r="A8" s="138" t="s">
        <v>2</v>
      </c>
      <c r="B8" s="143">
        <v>1153</v>
      </c>
      <c r="C8" s="144">
        <v>107</v>
      </c>
      <c r="D8" s="141">
        <f t="shared" si="1"/>
        <v>9.2801387684301826</v>
      </c>
      <c r="E8" s="144">
        <v>236</v>
      </c>
      <c r="F8" s="141">
        <f t="shared" si="2"/>
        <v>20.468343451864701</v>
      </c>
      <c r="G8" s="144">
        <v>215</v>
      </c>
      <c r="H8" s="141">
        <f t="shared" si="3"/>
        <v>91.101694915254242</v>
      </c>
      <c r="I8" s="144">
        <v>1</v>
      </c>
      <c r="J8" s="141">
        <f t="shared" si="4"/>
        <v>0.42372881355932202</v>
      </c>
      <c r="K8" s="144">
        <v>1</v>
      </c>
      <c r="L8" s="141">
        <f t="shared" si="5"/>
        <v>0.42372881355932202</v>
      </c>
      <c r="M8" s="144">
        <v>0</v>
      </c>
      <c r="N8" s="141">
        <f t="shared" si="6"/>
        <v>0</v>
      </c>
      <c r="O8" s="140">
        <v>0</v>
      </c>
      <c r="P8" s="142">
        <f t="shared" si="7"/>
        <v>0</v>
      </c>
      <c r="Q8" s="140">
        <v>305</v>
      </c>
      <c r="R8" s="142">
        <f t="shared" si="8"/>
        <v>26.452732003469212</v>
      </c>
      <c r="S8" s="140">
        <v>505</v>
      </c>
      <c r="T8" s="142">
        <f t="shared" si="0"/>
        <v>43.79878577623591</v>
      </c>
    </row>
    <row r="9" spans="1:20">
      <c r="A9" s="138" t="s">
        <v>27</v>
      </c>
      <c r="B9" s="139">
        <v>161</v>
      </c>
      <c r="C9" s="140">
        <v>3</v>
      </c>
      <c r="D9" s="141">
        <f t="shared" si="1"/>
        <v>1.8633540372670807</v>
      </c>
      <c r="E9" s="140">
        <v>38</v>
      </c>
      <c r="F9" s="141">
        <f t="shared" si="2"/>
        <v>23.602484472049689</v>
      </c>
      <c r="G9" s="140">
        <v>23</v>
      </c>
      <c r="H9" s="141">
        <f t="shared" si="3"/>
        <v>60.526315789473685</v>
      </c>
      <c r="I9" s="140">
        <v>0</v>
      </c>
      <c r="J9" s="141">
        <f t="shared" si="4"/>
        <v>0</v>
      </c>
      <c r="K9" s="140">
        <v>0</v>
      </c>
      <c r="L9" s="141">
        <f t="shared" si="5"/>
        <v>0</v>
      </c>
      <c r="M9" s="140">
        <v>6</v>
      </c>
      <c r="N9" s="141">
        <f t="shared" si="6"/>
        <v>15.789473684210526</v>
      </c>
      <c r="O9" s="140">
        <v>0</v>
      </c>
      <c r="P9" s="142">
        <f t="shared" si="7"/>
        <v>0</v>
      </c>
      <c r="Q9" s="140">
        <v>47</v>
      </c>
      <c r="R9" s="142">
        <f t="shared" si="8"/>
        <v>29.19254658385093</v>
      </c>
      <c r="S9" s="140">
        <v>73</v>
      </c>
      <c r="T9" s="142">
        <f t="shared" si="0"/>
        <v>45.341614906832298</v>
      </c>
    </row>
    <row r="10" spans="1:20">
      <c r="A10" s="138" t="s">
        <v>29</v>
      </c>
      <c r="B10" s="139">
        <v>209</v>
      </c>
      <c r="C10" s="140">
        <v>17</v>
      </c>
      <c r="D10" s="141">
        <f t="shared" si="1"/>
        <v>8.133971291866029</v>
      </c>
      <c r="E10" s="140">
        <v>58</v>
      </c>
      <c r="F10" s="141">
        <f t="shared" si="2"/>
        <v>27.751196172248804</v>
      </c>
      <c r="G10" s="140">
        <v>53</v>
      </c>
      <c r="H10" s="141">
        <f t="shared" si="3"/>
        <v>91.379310344827587</v>
      </c>
      <c r="I10" s="140">
        <v>0</v>
      </c>
      <c r="J10" s="141">
        <f t="shared" si="4"/>
        <v>0</v>
      </c>
      <c r="K10" s="140">
        <v>0</v>
      </c>
      <c r="L10" s="141">
        <f t="shared" si="5"/>
        <v>0</v>
      </c>
      <c r="M10" s="140">
        <v>0</v>
      </c>
      <c r="N10" s="141">
        <f t="shared" si="6"/>
        <v>0</v>
      </c>
      <c r="O10" s="140">
        <v>0</v>
      </c>
      <c r="P10" s="142">
        <f t="shared" si="7"/>
        <v>0</v>
      </c>
      <c r="Q10" s="140">
        <v>33</v>
      </c>
      <c r="R10" s="142">
        <f t="shared" si="8"/>
        <v>15.789473684210526</v>
      </c>
      <c r="S10" s="140">
        <v>101</v>
      </c>
      <c r="T10" s="142">
        <f t="shared" si="0"/>
        <v>48.325358851674643</v>
      </c>
    </row>
    <row r="11" spans="1:20">
      <c r="A11" s="138" t="s">
        <v>30</v>
      </c>
      <c r="B11" s="139">
        <v>223</v>
      </c>
      <c r="C11" s="140">
        <v>15</v>
      </c>
      <c r="D11" s="141">
        <f t="shared" si="1"/>
        <v>6.7264573991031389</v>
      </c>
      <c r="E11" s="140">
        <v>76</v>
      </c>
      <c r="F11" s="141">
        <f t="shared" si="2"/>
        <v>34.08071748878924</v>
      </c>
      <c r="G11" s="140">
        <v>71</v>
      </c>
      <c r="H11" s="141">
        <f t="shared" si="3"/>
        <v>93.421052631578945</v>
      </c>
      <c r="I11" s="140">
        <v>0</v>
      </c>
      <c r="J11" s="141">
        <f t="shared" si="4"/>
        <v>0</v>
      </c>
      <c r="K11" s="140">
        <v>1</v>
      </c>
      <c r="L11" s="141">
        <f t="shared" si="5"/>
        <v>1.3157894736842106</v>
      </c>
      <c r="M11" s="140">
        <v>0</v>
      </c>
      <c r="N11" s="141">
        <f t="shared" si="6"/>
        <v>0</v>
      </c>
      <c r="O11" s="140">
        <v>0</v>
      </c>
      <c r="P11" s="142">
        <f t="shared" si="7"/>
        <v>0</v>
      </c>
      <c r="Q11" s="140">
        <v>32</v>
      </c>
      <c r="R11" s="142">
        <f t="shared" si="8"/>
        <v>14.349775784753364</v>
      </c>
      <c r="S11" s="140">
        <v>100</v>
      </c>
      <c r="T11" s="142">
        <f t="shared" si="0"/>
        <v>44.843049327354258</v>
      </c>
    </row>
    <row r="12" spans="1:20">
      <c r="A12" s="138" t="s">
        <v>3</v>
      </c>
      <c r="B12" s="139">
        <v>271</v>
      </c>
      <c r="C12" s="140">
        <v>28</v>
      </c>
      <c r="D12" s="141">
        <f t="shared" si="1"/>
        <v>10.332103321033211</v>
      </c>
      <c r="E12" s="140">
        <v>69</v>
      </c>
      <c r="F12" s="141">
        <f t="shared" si="2"/>
        <v>25.461254612546124</v>
      </c>
      <c r="G12" s="140">
        <v>59</v>
      </c>
      <c r="H12" s="141">
        <f t="shared" si="3"/>
        <v>85.507246376811594</v>
      </c>
      <c r="I12" s="140">
        <v>4</v>
      </c>
      <c r="J12" s="141">
        <f t="shared" si="4"/>
        <v>5.7971014492753623</v>
      </c>
      <c r="K12" s="140">
        <v>0</v>
      </c>
      <c r="L12" s="141">
        <f t="shared" si="5"/>
        <v>0</v>
      </c>
      <c r="M12" s="140">
        <v>2</v>
      </c>
      <c r="N12" s="141">
        <f t="shared" si="6"/>
        <v>2.8985507246376812</v>
      </c>
      <c r="O12" s="140">
        <v>0</v>
      </c>
      <c r="P12" s="142">
        <f t="shared" si="7"/>
        <v>0</v>
      </c>
      <c r="Q12" s="140">
        <v>42</v>
      </c>
      <c r="R12" s="142">
        <f t="shared" si="8"/>
        <v>15.498154981549815</v>
      </c>
      <c r="S12" s="140">
        <v>132</v>
      </c>
      <c r="T12" s="142">
        <f t="shared" si="0"/>
        <v>48.708487084870846</v>
      </c>
    </row>
    <row r="13" spans="1:20">
      <c r="A13" s="138" t="s">
        <v>25</v>
      </c>
      <c r="B13" s="139">
        <v>642</v>
      </c>
      <c r="C13" s="140">
        <v>46</v>
      </c>
      <c r="D13" s="141">
        <f t="shared" si="1"/>
        <v>7.1651090342679131</v>
      </c>
      <c r="E13" s="140">
        <v>121</v>
      </c>
      <c r="F13" s="141">
        <f t="shared" si="2"/>
        <v>18.847352024922117</v>
      </c>
      <c r="G13" s="140">
        <v>93</v>
      </c>
      <c r="H13" s="141">
        <f t="shared" si="3"/>
        <v>76.859504132231407</v>
      </c>
      <c r="I13" s="140">
        <v>0</v>
      </c>
      <c r="J13" s="141">
        <f t="shared" si="4"/>
        <v>0</v>
      </c>
      <c r="K13" s="140">
        <v>0</v>
      </c>
      <c r="L13" s="141">
        <f t="shared" si="5"/>
        <v>0</v>
      </c>
      <c r="M13" s="140">
        <v>0</v>
      </c>
      <c r="N13" s="141">
        <f t="shared" si="6"/>
        <v>0</v>
      </c>
      <c r="O13" s="140">
        <v>0</v>
      </c>
      <c r="P13" s="142">
        <f t="shared" si="7"/>
        <v>0</v>
      </c>
      <c r="Q13" s="140">
        <v>155</v>
      </c>
      <c r="R13" s="142">
        <f t="shared" si="8"/>
        <v>24.143302180685357</v>
      </c>
      <c r="S13" s="140">
        <v>320</v>
      </c>
      <c r="T13" s="142">
        <f t="shared" si="0"/>
        <v>49.844236760124609</v>
      </c>
    </row>
    <row r="14" spans="1:20">
      <c r="A14" s="138" t="s">
        <v>31</v>
      </c>
      <c r="B14" s="139">
        <v>149</v>
      </c>
      <c r="C14" s="140">
        <v>3</v>
      </c>
      <c r="D14" s="141">
        <f t="shared" si="1"/>
        <v>2.0134228187919465</v>
      </c>
      <c r="E14" s="140">
        <v>42</v>
      </c>
      <c r="F14" s="141">
        <f t="shared" si="2"/>
        <v>28.187919463087248</v>
      </c>
      <c r="G14" s="140">
        <v>40</v>
      </c>
      <c r="H14" s="141">
        <f t="shared" si="3"/>
        <v>95.238095238095241</v>
      </c>
      <c r="I14" s="140">
        <v>0</v>
      </c>
      <c r="J14" s="141">
        <f t="shared" si="4"/>
        <v>0</v>
      </c>
      <c r="K14" s="140">
        <v>0</v>
      </c>
      <c r="L14" s="141">
        <f t="shared" si="5"/>
        <v>0</v>
      </c>
      <c r="M14" s="140">
        <v>0</v>
      </c>
      <c r="N14" s="141">
        <f t="shared" si="6"/>
        <v>0</v>
      </c>
      <c r="O14" s="140">
        <v>0</v>
      </c>
      <c r="P14" s="142">
        <f t="shared" si="7"/>
        <v>0</v>
      </c>
      <c r="Q14" s="140">
        <v>17</v>
      </c>
      <c r="R14" s="142">
        <f t="shared" si="8"/>
        <v>11.409395973154362</v>
      </c>
      <c r="S14" s="140">
        <v>87</v>
      </c>
      <c r="T14" s="142">
        <f t="shared" si="0"/>
        <v>58.38926174496644</v>
      </c>
    </row>
    <row r="15" spans="1:20">
      <c r="A15" s="138" t="s">
        <v>4</v>
      </c>
      <c r="B15" s="139">
        <v>192</v>
      </c>
      <c r="C15" s="140">
        <v>22</v>
      </c>
      <c r="D15" s="141">
        <f t="shared" si="1"/>
        <v>11.458333333333334</v>
      </c>
      <c r="E15" s="140">
        <v>15</v>
      </c>
      <c r="F15" s="141">
        <f>E15*100/B15</f>
        <v>7.8125</v>
      </c>
      <c r="G15" s="140">
        <v>13</v>
      </c>
      <c r="H15" s="141">
        <f t="shared" si="3"/>
        <v>86.666666666666671</v>
      </c>
      <c r="I15" s="140">
        <v>0</v>
      </c>
      <c r="J15" s="141">
        <f t="shared" si="4"/>
        <v>0</v>
      </c>
      <c r="K15" s="140">
        <v>2</v>
      </c>
      <c r="L15" s="141">
        <f t="shared" si="5"/>
        <v>13.333333333333334</v>
      </c>
      <c r="M15" s="140">
        <v>0</v>
      </c>
      <c r="N15" s="141">
        <f t="shared" si="6"/>
        <v>0</v>
      </c>
      <c r="O15" s="140">
        <v>0</v>
      </c>
      <c r="P15" s="142">
        <f t="shared" si="7"/>
        <v>0</v>
      </c>
      <c r="Q15" s="140">
        <v>68</v>
      </c>
      <c r="R15" s="142">
        <f t="shared" si="8"/>
        <v>35.416666666666664</v>
      </c>
      <c r="S15" s="140">
        <v>87</v>
      </c>
      <c r="T15" s="142">
        <f t="shared" si="0"/>
        <v>45.3125</v>
      </c>
    </row>
    <row r="16" spans="1:20">
      <c r="A16" s="138" t="s">
        <v>35</v>
      </c>
      <c r="B16" s="139">
        <v>516</v>
      </c>
      <c r="C16" s="140">
        <v>34</v>
      </c>
      <c r="D16" s="141">
        <f t="shared" si="1"/>
        <v>6.5891472868217056</v>
      </c>
      <c r="E16" s="140">
        <v>88</v>
      </c>
      <c r="F16" s="141">
        <f t="shared" si="2"/>
        <v>17.054263565891471</v>
      </c>
      <c r="G16" s="140">
        <v>73</v>
      </c>
      <c r="H16" s="141">
        <f t="shared" si="3"/>
        <v>82.954545454545453</v>
      </c>
      <c r="I16" s="140">
        <v>0</v>
      </c>
      <c r="J16" s="141">
        <f t="shared" si="4"/>
        <v>0</v>
      </c>
      <c r="K16" s="140">
        <v>1</v>
      </c>
      <c r="L16" s="141">
        <f t="shared" si="5"/>
        <v>1.1363636363636365</v>
      </c>
      <c r="M16" s="140">
        <v>1</v>
      </c>
      <c r="N16" s="141">
        <f t="shared" si="6"/>
        <v>1.1363636363636365</v>
      </c>
      <c r="O16" s="140">
        <v>1</v>
      </c>
      <c r="P16" s="142">
        <f t="shared" si="7"/>
        <v>1.1363636363636365</v>
      </c>
      <c r="Q16" s="140">
        <v>157</v>
      </c>
      <c r="R16" s="142">
        <f t="shared" si="8"/>
        <v>30.426356589147286</v>
      </c>
      <c r="S16" s="140">
        <v>237</v>
      </c>
      <c r="T16" s="142">
        <f t="shared" si="0"/>
        <v>45.930232558139537</v>
      </c>
    </row>
    <row r="17" spans="1:20">
      <c r="A17" s="138" t="s">
        <v>6</v>
      </c>
      <c r="B17" s="139">
        <v>306</v>
      </c>
      <c r="C17" s="140">
        <v>28</v>
      </c>
      <c r="D17" s="141">
        <f t="shared" si="1"/>
        <v>9.1503267973856204</v>
      </c>
      <c r="E17" s="140">
        <v>102</v>
      </c>
      <c r="F17" s="141">
        <f t="shared" si="2"/>
        <v>33.333333333333336</v>
      </c>
      <c r="G17" s="140">
        <v>86</v>
      </c>
      <c r="H17" s="141">
        <f t="shared" si="3"/>
        <v>84.313725490196077</v>
      </c>
      <c r="I17" s="140">
        <v>0</v>
      </c>
      <c r="J17" s="141">
        <f t="shared" si="4"/>
        <v>0</v>
      </c>
      <c r="K17" s="140">
        <v>0</v>
      </c>
      <c r="L17" s="141">
        <f t="shared" si="5"/>
        <v>0</v>
      </c>
      <c r="M17" s="140">
        <v>6</v>
      </c>
      <c r="N17" s="141">
        <f t="shared" si="6"/>
        <v>5.882352941176471</v>
      </c>
      <c r="O17" s="140">
        <v>0</v>
      </c>
      <c r="P17" s="142">
        <f t="shared" si="7"/>
        <v>0</v>
      </c>
      <c r="Q17" s="140">
        <v>51</v>
      </c>
      <c r="R17" s="142">
        <f t="shared" si="8"/>
        <v>16.666666666666668</v>
      </c>
      <c r="S17" s="140">
        <v>125</v>
      </c>
      <c r="T17" s="142">
        <f t="shared" si="0"/>
        <v>40.849673202614376</v>
      </c>
    </row>
    <row r="18" spans="1:20">
      <c r="A18" s="138" t="s">
        <v>7</v>
      </c>
      <c r="B18" s="143">
        <v>7969</v>
      </c>
      <c r="C18" s="144">
        <v>656</v>
      </c>
      <c r="D18" s="141">
        <f t="shared" si="1"/>
        <v>8.2318986071025222</v>
      </c>
      <c r="E18" s="140">
        <v>1376</v>
      </c>
      <c r="F18" s="141">
        <f t="shared" si="2"/>
        <v>17.26690927343456</v>
      </c>
      <c r="G18" s="144">
        <v>1170</v>
      </c>
      <c r="H18" s="141">
        <f t="shared" si="3"/>
        <v>85.029069767441854</v>
      </c>
      <c r="I18" s="144">
        <v>27</v>
      </c>
      <c r="J18" s="141">
        <f t="shared" si="4"/>
        <v>1.9622093023255813</v>
      </c>
      <c r="K18" s="144">
        <v>18</v>
      </c>
      <c r="L18" s="141">
        <f t="shared" si="5"/>
        <v>1.308139534883721</v>
      </c>
      <c r="M18" s="144">
        <v>4</v>
      </c>
      <c r="N18" s="141">
        <f t="shared" si="6"/>
        <v>0.29069767441860467</v>
      </c>
      <c r="O18" s="140">
        <v>6</v>
      </c>
      <c r="P18" s="142">
        <f t="shared" si="7"/>
        <v>0.43604651162790697</v>
      </c>
      <c r="Q18" s="140">
        <v>2344</v>
      </c>
      <c r="R18" s="142">
        <f t="shared" si="8"/>
        <v>29.413979169280964</v>
      </c>
      <c r="S18" s="140">
        <v>3593</v>
      </c>
      <c r="T18" s="142">
        <f t="shared" si="0"/>
        <v>45.087212950181957</v>
      </c>
    </row>
    <row r="19" spans="1:20">
      <c r="A19" s="138" t="s">
        <v>8</v>
      </c>
      <c r="B19" s="139">
        <v>125</v>
      </c>
      <c r="C19" s="140">
        <v>2</v>
      </c>
      <c r="D19" s="141">
        <f t="shared" si="1"/>
        <v>1.6</v>
      </c>
      <c r="E19" s="144">
        <v>41</v>
      </c>
      <c r="F19" s="141">
        <f t="shared" si="2"/>
        <v>32.799999999999997</v>
      </c>
      <c r="G19" s="140">
        <v>25</v>
      </c>
      <c r="H19" s="141">
        <f t="shared" si="3"/>
        <v>60.975609756097562</v>
      </c>
      <c r="I19" s="140">
        <v>0</v>
      </c>
      <c r="J19" s="141">
        <f t="shared" si="4"/>
        <v>0</v>
      </c>
      <c r="K19" s="140">
        <v>0</v>
      </c>
      <c r="L19" s="141">
        <f t="shared" si="5"/>
        <v>0</v>
      </c>
      <c r="M19" s="140">
        <v>2</v>
      </c>
      <c r="N19" s="141">
        <f t="shared" si="6"/>
        <v>4.8780487804878048</v>
      </c>
      <c r="O19" s="140">
        <v>1</v>
      </c>
      <c r="P19" s="142">
        <f t="shared" si="7"/>
        <v>2.4390243902439024</v>
      </c>
      <c r="Q19" s="140">
        <v>33</v>
      </c>
      <c r="R19" s="142">
        <f t="shared" si="8"/>
        <v>26.4</v>
      </c>
      <c r="S19" s="140">
        <v>49</v>
      </c>
      <c r="T19" s="142">
        <f t="shared" si="0"/>
        <v>39.200000000000003</v>
      </c>
    </row>
    <row r="20" spans="1:20">
      <c r="A20" s="138" t="s">
        <v>9</v>
      </c>
      <c r="B20" s="139">
        <v>93</v>
      </c>
      <c r="C20" s="140">
        <v>7</v>
      </c>
      <c r="D20" s="141">
        <f t="shared" si="1"/>
        <v>7.5268817204301079</v>
      </c>
      <c r="E20" s="140">
        <v>38</v>
      </c>
      <c r="F20" s="141">
        <f t="shared" si="2"/>
        <v>40.86021505376344</v>
      </c>
      <c r="G20" s="140">
        <v>35</v>
      </c>
      <c r="H20" s="141">
        <f t="shared" si="3"/>
        <v>92.10526315789474</v>
      </c>
      <c r="I20" s="140">
        <v>0</v>
      </c>
      <c r="J20" s="141">
        <f t="shared" si="4"/>
        <v>0</v>
      </c>
      <c r="K20" s="140">
        <v>0</v>
      </c>
      <c r="L20" s="141">
        <f t="shared" si="5"/>
        <v>0</v>
      </c>
      <c r="M20" s="140">
        <v>0</v>
      </c>
      <c r="N20" s="141">
        <f t="shared" si="6"/>
        <v>0</v>
      </c>
      <c r="O20" s="140">
        <v>0</v>
      </c>
      <c r="P20" s="142">
        <f t="shared" si="7"/>
        <v>0</v>
      </c>
      <c r="Q20" s="140">
        <v>6</v>
      </c>
      <c r="R20" s="142">
        <f t="shared" si="8"/>
        <v>6.4516129032258061</v>
      </c>
      <c r="S20" s="140">
        <v>42</v>
      </c>
      <c r="T20" s="142">
        <f t="shared" si="0"/>
        <v>45.161290322580648</v>
      </c>
    </row>
    <row r="21" spans="1:20">
      <c r="A21" s="138" t="s">
        <v>10</v>
      </c>
      <c r="B21" s="143">
        <v>1175</v>
      </c>
      <c r="C21" s="144">
        <v>83</v>
      </c>
      <c r="D21" s="141">
        <f t="shared" si="1"/>
        <v>7.0638297872340425</v>
      </c>
      <c r="E21" s="140">
        <v>267</v>
      </c>
      <c r="F21" s="141">
        <f t="shared" si="2"/>
        <v>22.723404255319149</v>
      </c>
      <c r="G21" s="144">
        <v>247</v>
      </c>
      <c r="H21" s="141">
        <f t="shared" si="3"/>
        <v>92.509363295880149</v>
      </c>
      <c r="I21" s="144">
        <v>0</v>
      </c>
      <c r="J21" s="141">
        <f t="shared" si="4"/>
        <v>0</v>
      </c>
      <c r="K21" s="144">
        <v>3</v>
      </c>
      <c r="L21" s="141">
        <f t="shared" si="5"/>
        <v>1.1235955056179776</v>
      </c>
      <c r="M21" s="144">
        <v>0</v>
      </c>
      <c r="N21" s="141">
        <f t="shared" si="6"/>
        <v>0</v>
      </c>
      <c r="O21" s="140">
        <v>0</v>
      </c>
      <c r="P21" s="142">
        <f t="shared" si="7"/>
        <v>0</v>
      </c>
      <c r="Q21" s="140">
        <v>256</v>
      </c>
      <c r="R21" s="142">
        <f t="shared" si="8"/>
        <v>21.787234042553191</v>
      </c>
      <c r="S21" s="140">
        <v>569</v>
      </c>
      <c r="T21" s="142">
        <f t="shared" si="0"/>
        <v>48.425531914893618</v>
      </c>
    </row>
    <row r="22" spans="1:20">
      <c r="A22" s="138" t="s">
        <v>11</v>
      </c>
      <c r="B22" s="139">
        <v>723</v>
      </c>
      <c r="C22" s="140">
        <v>50</v>
      </c>
      <c r="D22" s="141">
        <f t="shared" si="1"/>
        <v>6.9156293222683267</v>
      </c>
      <c r="E22" s="144">
        <v>267</v>
      </c>
      <c r="F22" s="141">
        <f t="shared" si="2"/>
        <v>36.92946058091286</v>
      </c>
      <c r="G22" s="140">
        <v>247</v>
      </c>
      <c r="H22" s="141">
        <f t="shared" si="3"/>
        <v>92.509363295880149</v>
      </c>
      <c r="I22" s="140">
        <v>2</v>
      </c>
      <c r="J22" s="141">
        <f t="shared" si="4"/>
        <v>0.74906367041198507</v>
      </c>
      <c r="K22" s="140">
        <v>2</v>
      </c>
      <c r="L22" s="141">
        <f t="shared" si="5"/>
        <v>0.74906367041198507</v>
      </c>
      <c r="M22" s="140">
        <v>0</v>
      </c>
      <c r="N22" s="141">
        <f t="shared" si="6"/>
        <v>0</v>
      </c>
      <c r="O22" s="140">
        <v>0</v>
      </c>
      <c r="P22" s="142">
        <f t="shared" si="7"/>
        <v>0</v>
      </c>
      <c r="Q22" s="140">
        <v>123</v>
      </c>
      <c r="R22" s="142">
        <f t="shared" si="8"/>
        <v>17.012448132780083</v>
      </c>
      <c r="S22" s="140">
        <v>283</v>
      </c>
      <c r="T22" s="142">
        <f t="shared" si="0"/>
        <v>39.142461964038731</v>
      </c>
    </row>
    <row r="23" spans="1:20">
      <c r="A23" s="138" t="s">
        <v>12</v>
      </c>
      <c r="B23" s="139">
        <v>870</v>
      </c>
      <c r="C23" s="140">
        <v>56</v>
      </c>
      <c r="D23" s="141">
        <f t="shared" si="1"/>
        <v>6.4367816091954024</v>
      </c>
      <c r="E23" s="140">
        <v>197</v>
      </c>
      <c r="F23" s="141">
        <f t="shared" si="2"/>
        <v>22.643678160919539</v>
      </c>
      <c r="G23" s="140">
        <v>170</v>
      </c>
      <c r="H23" s="141">
        <f t="shared" si="3"/>
        <v>86.294416243654823</v>
      </c>
      <c r="I23" s="140">
        <v>1</v>
      </c>
      <c r="J23" s="141">
        <f t="shared" si="4"/>
        <v>0.50761421319796951</v>
      </c>
      <c r="K23" s="140">
        <v>0</v>
      </c>
      <c r="L23" s="141">
        <f t="shared" si="5"/>
        <v>0</v>
      </c>
      <c r="M23" s="140">
        <v>0</v>
      </c>
      <c r="N23" s="141">
        <f t="shared" si="6"/>
        <v>0</v>
      </c>
      <c r="O23" s="140">
        <v>3</v>
      </c>
      <c r="P23" s="142">
        <f t="shared" si="7"/>
        <v>1.5228426395939085</v>
      </c>
      <c r="Q23" s="140">
        <v>243</v>
      </c>
      <c r="R23" s="142">
        <f t="shared" si="8"/>
        <v>27.931034482758619</v>
      </c>
      <c r="S23" s="140">
        <v>374</v>
      </c>
      <c r="T23" s="142">
        <f t="shared" si="0"/>
        <v>42.988505747126439</v>
      </c>
    </row>
    <row r="24" spans="1:20">
      <c r="A24" s="138" t="s">
        <v>13</v>
      </c>
      <c r="B24" s="139">
        <v>192</v>
      </c>
      <c r="C24" s="140">
        <v>10</v>
      </c>
      <c r="D24" s="141">
        <f>C24*100/B24</f>
        <v>5.208333333333333</v>
      </c>
      <c r="E24" s="140">
        <v>70</v>
      </c>
      <c r="F24" s="141">
        <f t="shared" si="2"/>
        <v>36.458333333333336</v>
      </c>
      <c r="G24" s="140">
        <v>67</v>
      </c>
      <c r="H24" s="141">
        <f t="shared" si="3"/>
        <v>95.714285714285708</v>
      </c>
      <c r="I24" s="140">
        <v>0</v>
      </c>
      <c r="J24" s="141">
        <f t="shared" si="4"/>
        <v>0</v>
      </c>
      <c r="K24" s="140">
        <v>0</v>
      </c>
      <c r="L24" s="141">
        <f t="shared" si="5"/>
        <v>0</v>
      </c>
      <c r="M24" s="140">
        <v>0</v>
      </c>
      <c r="N24" s="141">
        <f t="shared" si="6"/>
        <v>0</v>
      </c>
      <c r="O24" s="140">
        <v>0</v>
      </c>
      <c r="P24" s="142">
        <f t="shared" si="7"/>
        <v>0</v>
      </c>
      <c r="Q24" s="140">
        <v>14</v>
      </c>
      <c r="R24" s="142">
        <f t="shared" si="8"/>
        <v>7.291666666666667</v>
      </c>
      <c r="S24" s="140">
        <v>98</v>
      </c>
      <c r="T24" s="142">
        <f t="shared" si="0"/>
        <v>51.041666666666664</v>
      </c>
    </row>
    <row r="25" spans="1:20">
      <c r="A25" s="138" t="s">
        <v>14</v>
      </c>
      <c r="B25" s="143">
        <v>1095</v>
      </c>
      <c r="C25" s="144">
        <v>94</v>
      </c>
      <c r="D25" s="141">
        <f t="shared" si="1"/>
        <v>8.5844748858447488</v>
      </c>
      <c r="E25" s="140">
        <v>260</v>
      </c>
      <c r="F25" s="141">
        <f t="shared" si="2"/>
        <v>23.744292237442924</v>
      </c>
      <c r="G25" s="144">
        <v>228</v>
      </c>
      <c r="H25" s="141">
        <f t="shared" si="3"/>
        <v>87.692307692307693</v>
      </c>
      <c r="I25" s="144">
        <v>1</v>
      </c>
      <c r="J25" s="141">
        <f t="shared" si="4"/>
        <v>0.38461538461538464</v>
      </c>
      <c r="K25" s="144">
        <v>0</v>
      </c>
      <c r="L25" s="141">
        <f t="shared" si="5"/>
        <v>0</v>
      </c>
      <c r="M25" s="144">
        <v>0</v>
      </c>
      <c r="N25" s="141">
        <f t="shared" si="6"/>
        <v>0</v>
      </c>
      <c r="O25" s="140">
        <v>0</v>
      </c>
      <c r="P25" s="142">
        <f t="shared" si="7"/>
        <v>0</v>
      </c>
      <c r="Q25" s="140">
        <v>258</v>
      </c>
      <c r="R25" s="142">
        <f t="shared" si="8"/>
        <v>23.561643835616437</v>
      </c>
      <c r="S25" s="140">
        <v>483</v>
      </c>
      <c r="T25" s="142">
        <f t="shared" si="0"/>
        <v>44.109589041095887</v>
      </c>
    </row>
    <row r="26" spans="1:20">
      <c r="A26" s="138" t="s">
        <v>15</v>
      </c>
      <c r="B26" s="139">
        <v>277</v>
      </c>
      <c r="C26" s="140">
        <v>20</v>
      </c>
      <c r="D26" s="141">
        <f t="shared" si="1"/>
        <v>7.2202166064981945</v>
      </c>
      <c r="E26" s="144">
        <v>44</v>
      </c>
      <c r="F26" s="141">
        <f t="shared" si="2"/>
        <v>15.884476534296029</v>
      </c>
      <c r="G26" s="140">
        <v>43</v>
      </c>
      <c r="H26" s="141">
        <f t="shared" si="3"/>
        <v>97.727272727272734</v>
      </c>
      <c r="I26" s="140">
        <v>0</v>
      </c>
      <c r="J26" s="141">
        <f t="shared" si="4"/>
        <v>0</v>
      </c>
      <c r="K26" s="140">
        <v>0</v>
      </c>
      <c r="L26" s="141">
        <f t="shared" si="5"/>
        <v>0</v>
      </c>
      <c r="M26" s="140">
        <v>0</v>
      </c>
      <c r="N26" s="141">
        <f t="shared" si="6"/>
        <v>0</v>
      </c>
      <c r="O26" s="140">
        <v>0</v>
      </c>
      <c r="P26" s="142">
        <f t="shared" si="7"/>
        <v>0</v>
      </c>
      <c r="Q26" s="140">
        <v>64</v>
      </c>
      <c r="R26" s="142">
        <f t="shared" si="8"/>
        <v>23.104693140794225</v>
      </c>
      <c r="S26" s="140">
        <v>149</v>
      </c>
      <c r="T26" s="142">
        <f t="shared" si="0"/>
        <v>53.790613718411549</v>
      </c>
    </row>
    <row r="27" spans="1:20">
      <c r="A27" s="138" t="s">
        <v>17</v>
      </c>
      <c r="B27" s="139">
        <v>609</v>
      </c>
      <c r="C27" s="144">
        <v>49</v>
      </c>
      <c r="D27" s="141">
        <f t="shared" si="1"/>
        <v>8.0459770114942533</v>
      </c>
      <c r="E27" s="140">
        <v>146</v>
      </c>
      <c r="F27" s="141">
        <f t="shared" si="2"/>
        <v>23.973727422003282</v>
      </c>
      <c r="G27" s="140">
        <v>137</v>
      </c>
      <c r="H27" s="141">
        <f t="shared" si="3"/>
        <v>93.835616438356169</v>
      </c>
      <c r="I27" s="140">
        <v>0</v>
      </c>
      <c r="J27" s="141">
        <f t="shared" si="4"/>
        <v>0</v>
      </c>
      <c r="K27" s="140">
        <v>0</v>
      </c>
      <c r="L27" s="141">
        <f t="shared" si="5"/>
        <v>0</v>
      </c>
      <c r="M27" s="140">
        <v>0</v>
      </c>
      <c r="N27" s="141">
        <f t="shared" si="6"/>
        <v>0</v>
      </c>
      <c r="O27" s="140">
        <v>0</v>
      </c>
      <c r="P27" s="142">
        <f t="shared" si="7"/>
        <v>0</v>
      </c>
      <c r="Q27" s="140">
        <v>114</v>
      </c>
      <c r="R27" s="142">
        <f t="shared" si="8"/>
        <v>18.7192118226601</v>
      </c>
      <c r="S27" s="140">
        <v>300</v>
      </c>
      <c r="T27" s="142">
        <f t="shared" si="0"/>
        <v>49.261083743842363</v>
      </c>
    </row>
    <row r="28" spans="1:20">
      <c r="A28" s="138" t="s">
        <v>16</v>
      </c>
      <c r="B28" s="139">
        <v>152</v>
      </c>
      <c r="C28" s="140">
        <v>9</v>
      </c>
      <c r="D28" s="141">
        <f t="shared" si="1"/>
        <v>5.9210526315789478</v>
      </c>
      <c r="E28" s="140">
        <v>17</v>
      </c>
      <c r="F28" s="141">
        <f t="shared" si="2"/>
        <v>11.184210526315789</v>
      </c>
      <c r="G28" s="140">
        <v>14</v>
      </c>
      <c r="H28" s="141">
        <f t="shared" si="3"/>
        <v>82.352941176470594</v>
      </c>
      <c r="I28" s="140">
        <v>0</v>
      </c>
      <c r="J28" s="141">
        <f t="shared" si="4"/>
        <v>0</v>
      </c>
      <c r="K28" s="140">
        <v>0</v>
      </c>
      <c r="L28" s="141">
        <f t="shared" si="5"/>
        <v>0</v>
      </c>
      <c r="M28" s="140">
        <v>0</v>
      </c>
      <c r="N28" s="141">
        <f t="shared" si="6"/>
        <v>0</v>
      </c>
      <c r="O28" s="140">
        <v>0</v>
      </c>
      <c r="P28" s="142">
        <f t="shared" si="7"/>
        <v>0</v>
      </c>
      <c r="Q28" s="140">
        <v>34</v>
      </c>
      <c r="R28" s="142">
        <f t="shared" si="8"/>
        <v>22.368421052631579</v>
      </c>
      <c r="S28" s="140">
        <v>92</v>
      </c>
      <c r="T28" s="142">
        <f t="shared" si="0"/>
        <v>60.526315789473685</v>
      </c>
    </row>
    <row r="29" spans="1:20">
      <c r="A29" s="138" t="s">
        <v>18</v>
      </c>
      <c r="B29" s="139">
        <v>309</v>
      </c>
      <c r="C29" s="144">
        <v>26</v>
      </c>
      <c r="D29" s="141">
        <f t="shared" si="1"/>
        <v>8.4142394822006477</v>
      </c>
      <c r="E29" s="140">
        <v>76</v>
      </c>
      <c r="F29" s="141">
        <f t="shared" si="2"/>
        <v>24.595469255663431</v>
      </c>
      <c r="G29" s="140">
        <v>70</v>
      </c>
      <c r="H29" s="141">
        <f t="shared" si="3"/>
        <v>92.10526315789474</v>
      </c>
      <c r="I29" s="140">
        <v>0</v>
      </c>
      <c r="J29" s="141">
        <f t="shared" si="4"/>
        <v>0</v>
      </c>
      <c r="K29" s="140">
        <v>0</v>
      </c>
      <c r="L29" s="141">
        <f t="shared" si="5"/>
        <v>0</v>
      </c>
      <c r="M29" s="140">
        <v>1</v>
      </c>
      <c r="N29" s="141">
        <f t="shared" si="6"/>
        <v>1.3157894736842106</v>
      </c>
      <c r="O29" s="140">
        <v>0</v>
      </c>
      <c r="P29" s="142">
        <f t="shared" si="7"/>
        <v>0</v>
      </c>
      <c r="Q29" s="140">
        <v>72</v>
      </c>
      <c r="R29" s="142">
        <f t="shared" si="8"/>
        <v>23.300970873786408</v>
      </c>
      <c r="S29" s="140">
        <v>135</v>
      </c>
      <c r="T29" s="142">
        <f t="shared" si="0"/>
        <v>43.689320388349515</v>
      </c>
    </row>
    <row r="30" spans="1:20">
      <c r="A30" s="138" t="s">
        <v>24</v>
      </c>
      <c r="B30" s="139">
        <v>199</v>
      </c>
      <c r="C30" s="140">
        <v>14</v>
      </c>
      <c r="D30" s="141">
        <f t="shared" si="1"/>
        <v>7.0351758793969852</v>
      </c>
      <c r="E30" s="140">
        <v>31</v>
      </c>
      <c r="F30" s="141">
        <f t="shared" si="2"/>
        <v>15.577889447236181</v>
      </c>
      <c r="G30" s="140">
        <v>26</v>
      </c>
      <c r="H30" s="141">
        <f t="shared" si="3"/>
        <v>83.870967741935488</v>
      </c>
      <c r="I30" s="140">
        <v>0</v>
      </c>
      <c r="J30" s="141">
        <f t="shared" si="4"/>
        <v>0</v>
      </c>
      <c r="K30" s="140">
        <v>0</v>
      </c>
      <c r="L30" s="141">
        <f t="shared" si="5"/>
        <v>0</v>
      </c>
      <c r="M30" s="140">
        <v>0</v>
      </c>
      <c r="N30" s="141">
        <f t="shared" si="6"/>
        <v>0</v>
      </c>
      <c r="O30" s="140">
        <v>0</v>
      </c>
      <c r="P30" s="142">
        <f t="shared" si="7"/>
        <v>0</v>
      </c>
      <c r="Q30" s="140">
        <v>52</v>
      </c>
      <c r="R30" s="142">
        <f t="shared" si="8"/>
        <v>26.13065326633166</v>
      </c>
      <c r="S30" s="140">
        <v>102</v>
      </c>
      <c r="T30" s="142">
        <f t="shared" si="0"/>
        <v>51.256281407035175</v>
      </c>
    </row>
    <row r="31" spans="1:20">
      <c r="A31" s="138" t="s">
        <v>19</v>
      </c>
      <c r="B31" s="139">
        <v>430</v>
      </c>
      <c r="C31" s="140">
        <v>38</v>
      </c>
      <c r="D31" s="141">
        <f t="shared" si="1"/>
        <v>8.8372093023255811</v>
      </c>
      <c r="E31" s="140">
        <v>115</v>
      </c>
      <c r="F31" s="141">
        <f t="shared" si="2"/>
        <v>26.744186046511629</v>
      </c>
      <c r="G31" s="140">
        <v>105</v>
      </c>
      <c r="H31" s="141">
        <f t="shared" si="3"/>
        <v>91.304347826086953</v>
      </c>
      <c r="I31" s="140">
        <v>1</v>
      </c>
      <c r="J31" s="141">
        <f t="shared" si="4"/>
        <v>0.86956521739130432</v>
      </c>
      <c r="K31" s="140">
        <v>0</v>
      </c>
      <c r="L31" s="141">
        <f t="shared" si="5"/>
        <v>0</v>
      </c>
      <c r="M31" s="140">
        <v>0</v>
      </c>
      <c r="N31" s="141">
        <f t="shared" si="6"/>
        <v>0</v>
      </c>
      <c r="O31" s="140">
        <v>0</v>
      </c>
      <c r="P31" s="142">
        <f t="shared" si="7"/>
        <v>0</v>
      </c>
      <c r="Q31" s="140">
        <v>110</v>
      </c>
      <c r="R31" s="142">
        <f t="shared" si="8"/>
        <v>25.581395348837209</v>
      </c>
      <c r="S31" s="140">
        <v>167</v>
      </c>
      <c r="T31" s="142">
        <f t="shared" si="0"/>
        <v>38.837209302325583</v>
      </c>
    </row>
    <row r="32" spans="1:20">
      <c r="A32" s="138" t="s">
        <v>32</v>
      </c>
      <c r="B32" s="139">
        <v>811</v>
      </c>
      <c r="C32" s="140">
        <v>79</v>
      </c>
      <c r="D32" s="141">
        <f t="shared" si="1"/>
        <v>9.7410604192355112</v>
      </c>
      <c r="E32" s="140">
        <v>162</v>
      </c>
      <c r="F32" s="141">
        <f t="shared" si="2"/>
        <v>19.975339087546239</v>
      </c>
      <c r="G32" s="140">
        <v>127</v>
      </c>
      <c r="H32" s="141">
        <f t="shared" si="3"/>
        <v>78.395061728395063</v>
      </c>
      <c r="I32" s="140">
        <v>5</v>
      </c>
      <c r="J32" s="141">
        <f t="shared" si="4"/>
        <v>3.0864197530864197</v>
      </c>
      <c r="K32" s="140">
        <v>2</v>
      </c>
      <c r="L32" s="141">
        <f t="shared" si="5"/>
        <v>1.2345679012345678</v>
      </c>
      <c r="M32" s="140">
        <v>2</v>
      </c>
      <c r="N32" s="141">
        <f t="shared" si="6"/>
        <v>1.2345679012345678</v>
      </c>
      <c r="O32" s="140">
        <v>0</v>
      </c>
      <c r="P32" s="142">
        <f t="shared" si="7"/>
        <v>0</v>
      </c>
      <c r="Q32" s="140">
        <v>217</v>
      </c>
      <c r="R32" s="142">
        <f t="shared" si="8"/>
        <v>26.757090012330455</v>
      </c>
      <c r="S32" s="140">
        <v>363</v>
      </c>
      <c r="T32" s="142">
        <f t="shared" si="0"/>
        <v>44.759556103575832</v>
      </c>
    </row>
    <row r="33" spans="1:20">
      <c r="A33" s="138" t="s">
        <v>20</v>
      </c>
      <c r="B33" s="139">
        <v>839</v>
      </c>
      <c r="C33" s="140">
        <v>69</v>
      </c>
      <c r="D33" s="141">
        <f t="shared" si="1"/>
        <v>8.2240762812872461</v>
      </c>
      <c r="E33" s="140">
        <v>131</v>
      </c>
      <c r="F33" s="141">
        <f t="shared" si="2"/>
        <v>15.613825983313468</v>
      </c>
      <c r="G33" s="140">
        <v>113</v>
      </c>
      <c r="H33" s="141">
        <f t="shared" si="3"/>
        <v>86.25954198473282</v>
      </c>
      <c r="I33" s="140">
        <v>1</v>
      </c>
      <c r="J33" s="141">
        <f t="shared" si="4"/>
        <v>0.76335877862595425</v>
      </c>
      <c r="K33" s="140">
        <v>2</v>
      </c>
      <c r="L33" s="141">
        <f t="shared" si="5"/>
        <v>1.5267175572519085</v>
      </c>
      <c r="M33" s="140">
        <v>0</v>
      </c>
      <c r="N33" s="141">
        <f t="shared" si="6"/>
        <v>0</v>
      </c>
      <c r="O33" s="140">
        <v>0</v>
      </c>
      <c r="P33" s="142">
        <f t="shared" si="7"/>
        <v>0</v>
      </c>
      <c r="Q33" s="140">
        <v>215</v>
      </c>
      <c r="R33" s="142">
        <f t="shared" si="8"/>
        <v>25.62574493444577</v>
      </c>
      <c r="S33" s="140">
        <v>424</v>
      </c>
      <c r="T33" s="142">
        <f t="shared" si="0"/>
        <v>50.536352800953516</v>
      </c>
    </row>
    <row r="34" spans="1:20">
      <c r="A34" s="138" t="s">
        <v>22</v>
      </c>
      <c r="B34" s="139">
        <v>275</v>
      </c>
      <c r="C34" s="140">
        <v>15</v>
      </c>
      <c r="D34" s="141">
        <f t="shared" si="1"/>
        <v>5.4545454545454541</v>
      </c>
      <c r="E34" s="140">
        <v>33</v>
      </c>
      <c r="F34" s="141">
        <f t="shared" si="2"/>
        <v>12</v>
      </c>
      <c r="G34" s="140">
        <v>30</v>
      </c>
      <c r="H34" s="141">
        <f t="shared" si="3"/>
        <v>90.909090909090907</v>
      </c>
      <c r="I34" s="140">
        <v>0</v>
      </c>
      <c r="J34" s="141">
        <f t="shared" si="4"/>
        <v>0</v>
      </c>
      <c r="K34" s="140">
        <v>3</v>
      </c>
      <c r="L34" s="141">
        <f t="shared" si="5"/>
        <v>9.0909090909090917</v>
      </c>
      <c r="M34" s="140">
        <v>0</v>
      </c>
      <c r="N34" s="141">
        <f t="shared" si="6"/>
        <v>0</v>
      </c>
      <c r="O34" s="140">
        <v>0</v>
      </c>
      <c r="P34" s="142">
        <f t="shared" si="7"/>
        <v>0</v>
      </c>
      <c r="Q34" s="140">
        <v>85</v>
      </c>
      <c r="R34" s="142">
        <f t="shared" si="8"/>
        <v>30.90909090909091</v>
      </c>
      <c r="S34" s="140">
        <v>142</v>
      </c>
      <c r="T34" s="142">
        <f t="shared" si="0"/>
        <v>51.636363636363633</v>
      </c>
    </row>
    <row r="35" spans="1:20">
      <c r="A35" s="138" t="s">
        <v>23</v>
      </c>
      <c r="B35" s="139">
        <v>158</v>
      </c>
      <c r="C35" s="140">
        <v>12</v>
      </c>
      <c r="D35" s="141">
        <f t="shared" si="1"/>
        <v>7.5949367088607591</v>
      </c>
      <c r="E35" s="140">
        <v>25</v>
      </c>
      <c r="F35" s="141">
        <f t="shared" si="2"/>
        <v>15.822784810126583</v>
      </c>
      <c r="G35" s="140">
        <v>24</v>
      </c>
      <c r="H35" s="141">
        <f t="shared" si="3"/>
        <v>96</v>
      </c>
      <c r="I35" s="140">
        <v>0</v>
      </c>
      <c r="J35" s="141">
        <f t="shared" si="4"/>
        <v>0</v>
      </c>
      <c r="K35" s="140">
        <v>0</v>
      </c>
      <c r="L35" s="141">
        <f t="shared" si="5"/>
        <v>0</v>
      </c>
      <c r="M35" s="140">
        <v>0</v>
      </c>
      <c r="N35" s="141">
        <f t="shared" si="6"/>
        <v>0</v>
      </c>
      <c r="O35" s="140">
        <v>0</v>
      </c>
      <c r="P35" s="142">
        <f t="shared" si="7"/>
        <v>0</v>
      </c>
      <c r="Q35" s="140">
        <v>57</v>
      </c>
      <c r="R35" s="142">
        <f t="shared" si="8"/>
        <v>36.075949367088604</v>
      </c>
      <c r="S35" s="140">
        <v>64</v>
      </c>
      <c r="T35" s="142">
        <f t="shared" si="0"/>
        <v>40.506329113924053</v>
      </c>
    </row>
    <row r="36" spans="1:20">
      <c r="A36" s="138" t="s">
        <v>21</v>
      </c>
      <c r="B36" s="139">
        <v>206</v>
      </c>
      <c r="C36" s="140">
        <v>17</v>
      </c>
      <c r="D36" s="141">
        <f t="shared" si="1"/>
        <v>8.2524271844660202</v>
      </c>
      <c r="E36" s="140">
        <v>67</v>
      </c>
      <c r="F36" s="141">
        <f t="shared" si="2"/>
        <v>32.524271844660191</v>
      </c>
      <c r="G36" s="140">
        <v>62</v>
      </c>
      <c r="H36" s="141">
        <f t="shared" si="3"/>
        <v>92.537313432835816</v>
      </c>
      <c r="I36" s="140">
        <v>0</v>
      </c>
      <c r="J36" s="141">
        <f t="shared" si="4"/>
        <v>0</v>
      </c>
      <c r="K36" s="140">
        <v>0</v>
      </c>
      <c r="L36" s="141">
        <f t="shared" si="5"/>
        <v>0</v>
      </c>
      <c r="M36" s="140">
        <v>0</v>
      </c>
      <c r="N36" s="141">
        <f t="shared" si="6"/>
        <v>0</v>
      </c>
      <c r="O36" s="140">
        <v>0</v>
      </c>
      <c r="P36" s="142">
        <f t="shared" si="7"/>
        <v>0</v>
      </c>
      <c r="Q36" s="140">
        <v>26</v>
      </c>
      <c r="R36" s="142">
        <f t="shared" si="8"/>
        <v>12.621359223300971</v>
      </c>
      <c r="S36" s="140">
        <v>96</v>
      </c>
      <c r="T36" s="142">
        <f t="shared" si="0"/>
        <v>46.601941747572816</v>
      </c>
    </row>
    <row r="37" spans="1:20">
      <c r="A37" s="145" t="s">
        <v>46</v>
      </c>
      <c r="B37" s="146">
        <f>SUM(B5:B36)</f>
        <v>21275</v>
      </c>
      <c r="C37" s="146">
        <f>SUM(C5:C36)</f>
        <v>1679</v>
      </c>
      <c r="D37" s="147">
        <f t="shared" si="1"/>
        <v>7.8918918918918921</v>
      </c>
      <c r="E37" s="146">
        <f>SUM(E5:E36)</f>
        <v>4437</v>
      </c>
      <c r="F37" s="147">
        <f t="shared" si="2"/>
        <v>20.855464159811987</v>
      </c>
      <c r="G37" s="146">
        <f>SUM(G5:G36)</f>
        <v>3869</v>
      </c>
      <c r="H37" s="147">
        <f t="shared" si="3"/>
        <v>87.198557583953118</v>
      </c>
      <c r="I37" s="146">
        <f>SUM(I5:I36)</f>
        <v>44</v>
      </c>
      <c r="J37" s="147">
        <f t="shared" si="4"/>
        <v>0.9916610322289835</v>
      </c>
      <c r="K37" s="146">
        <f>SUM(K5:K36)</f>
        <v>37</v>
      </c>
      <c r="L37" s="147">
        <f t="shared" si="5"/>
        <v>0.83389677710164523</v>
      </c>
      <c r="M37" s="146">
        <f>SUM(M5:M36)</f>
        <v>25</v>
      </c>
      <c r="N37" s="147">
        <f t="shared" si="6"/>
        <v>0.56344376831192244</v>
      </c>
      <c r="O37" s="146">
        <f>SUM(O5:O36)</f>
        <v>16</v>
      </c>
      <c r="P37" s="147">
        <f t="shared" si="7"/>
        <v>0.36060401171963036</v>
      </c>
      <c r="Q37" s="146">
        <f>SUM(Q5:Q36)</f>
        <v>5448</v>
      </c>
      <c r="R37" s="147">
        <f t="shared" si="8"/>
        <v>25.607520564042304</v>
      </c>
      <c r="S37" s="146">
        <f>SUM(S5:S36)</f>
        <v>9721</v>
      </c>
      <c r="T37" s="147">
        <f t="shared" si="0"/>
        <v>45.692126909518215</v>
      </c>
    </row>
  </sheetData>
  <mergeCells count="12">
    <mergeCell ref="E2:F3"/>
    <mergeCell ref="G2:P2"/>
    <mergeCell ref="A2:A4"/>
    <mergeCell ref="B2:B4"/>
    <mergeCell ref="C2:D3"/>
    <mergeCell ref="G3:H3"/>
    <mergeCell ref="I3:J3"/>
    <mergeCell ref="Q2:R3"/>
    <mergeCell ref="S2:T3"/>
    <mergeCell ref="K3:L3"/>
    <mergeCell ref="M3:N3"/>
    <mergeCell ref="O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0" r:id="rId1"/>
  <headerFooter>
    <oddHeader>&amp;L&amp;G&amp;RSCLLD 2014-2020</oddHeader>
    <oddFooter>&amp;L&amp;G&amp;C&amp;G&amp;R&amp;G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2</vt:i4>
      </vt:variant>
    </vt:vector>
  </HeadingPairs>
  <TitlesOfParts>
    <vt:vector size="24" baseType="lpstr">
      <vt:lpstr>OBSAH SOUBORU</vt:lpstr>
      <vt:lpstr>Vývoj osídlení</vt:lpstr>
      <vt:lpstr>Migrace stěhováním</vt:lpstr>
      <vt:lpstr>Věková struktura</vt:lpstr>
      <vt:lpstr>Vzdělání</vt:lpstr>
      <vt:lpstr>Rodinný stav</vt:lpstr>
      <vt:lpstr>Domácnosti</vt:lpstr>
      <vt:lpstr>Národnost</vt:lpstr>
      <vt:lpstr>Náboženství</vt:lpstr>
      <vt:lpstr>Ekonomická aktivita</vt:lpstr>
      <vt:lpstr>Obory činnosti</vt:lpstr>
      <vt:lpstr>Vývoj dle právních forem</vt:lpstr>
      <vt:lpstr>Podíl živnostníků</vt:lpstr>
      <vt:lpstr>Velcí zaměstnavatelé</vt:lpstr>
      <vt:lpstr>Míra podnik aktivity</vt:lpstr>
      <vt:lpstr>Vývoj nezaměstnanosti</vt:lpstr>
      <vt:lpstr>PNO</vt:lpstr>
      <vt:lpstr>Vývoj v riz.skupinách</vt:lpstr>
      <vt:lpstr>Vyjížďka</vt:lpstr>
      <vt:lpstr>Dokončené byty</vt:lpstr>
      <vt:lpstr>Majetek a dluhová služba</vt:lpstr>
      <vt:lpstr>Výdaje na opravy a investice</vt:lpstr>
      <vt:lpstr>'OBSAH SOUBORU'!_Toc396864213</vt:lpstr>
      <vt:lpstr>'OBSAH SOUBORU'!OLE_LINK1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2014-08-25T10:19:53Z</cp:lastPrinted>
  <dcterms:created xsi:type="dcterms:W3CDTF">2014-07-14T11:46:15Z</dcterms:created>
  <dcterms:modified xsi:type="dcterms:W3CDTF">2016-02-23T09:02:17Z</dcterms:modified>
</cp:coreProperties>
</file>